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10920" tabRatio="665"/>
  </bookViews>
  <sheets>
    <sheet name="Koptāme" sheetId="15" r:id="rId1"/>
    <sheet name="KPDV" sheetId="38" r:id="rId2"/>
    <sheet name="T1" sheetId="32" r:id="rId3"/>
    <sheet name="T2" sheetId="36" r:id="rId4"/>
    <sheet name="T3" sheetId="37" r:id="rId5"/>
    <sheet name="T4" sheetId="55" r:id="rId6"/>
  </sheets>
  <definedNames>
    <definedName name="_xlnm.Print_Area" localSheetId="0">Koptāme!$A$1:$D$49</definedName>
    <definedName name="_xlnm.Print_Area" localSheetId="1">KPDV!$A$1:$I$36</definedName>
    <definedName name="_xlnm.Print_Area" localSheetId="2">'T1'!$A$1:$S$38</definedName>
    <definedName name="_xlnm.Print_Area" localSheetId="3">'T2'!$A$1:$P$160</definedName>
    <definedName name="_xlnm.Print_Area" localSheetId="4">'T3'!$A$1:$S$37</definedName>
    <definedName name="_xlnm.Print_Area" localSheetId="5">'T4'!$A$1:$S$44</definedName>
    <definedName name="_xlnm.Print_Titles" localSheetId="2">'T1'!$15:$15</definedName>
    <definedName name="_xlnm.Print_Titles" localSheetId="3">'T2'!$16:$16</definedName>
    <definedName name="_xlnm.Print_Titles" localSheetId="4">'T3'!$16:$16</definedName>
    <definedName name="_xlnm.Print_Titles" localSheetId="5">'T4'!$16:$16</definedName>
  </definedNames>
  <calcPr calcId="145621"/>
</workbook>
</file>

<file path=xl/calcChain.xml><?xml version="1.0" encoding="utf-8"?>
<calcChain xmlns="http://schemas.openxmlformats.org/spreadsheetml/2006/main">
  <c r="H16" i="32" l="1"/>
  <c r="P16" i="32" s="1"/>
  <c r="S16" i="32" s="1"/>
  <c r="N16" i="32"/>
  <c r="O16" i="32"/>
  <c r="Q16" i="32"/>
  <c r="R16" i="32"/>
  <c r="E19" i="32"/>
  <c r="I32" i="32"/>
  <c r="K32" i="32"/>
  <c r="M32" i="32"/>
  <c r="O37" i="55"/>
  <c r="E146" i="36"/>
  <c r="E143" i="36"/>
  <c r="E134" i="36"/>
  <c r="E136" i="36" s="1"/>
  <c r="E131" i="36"/>
  <c r="E133" i="36" s="1"/>
  <c r="E125" i="36"/>
  <c r="E124" i="36"/>
  <c r="E120" i="36"/>
  <c r="E122" i="36" s="1"/>
  <c r="P37" i="55" l="1"/>
  <c r="E132" i="36"/>
  <c r="E135" i="36"/>
  <c r="E139" i="36"/>
  <c r="E127" i="36"/>
  <c r="E118" i="36"/>
  <c r="E70" i="36"/>
  <c r="E69" i="36"/>
  <c r="E68" i="36"/>
  <c r="E112" i="36"/>
  <c r="E110" i="36"/>
  <c r="E108" i="36"/>
  <c r="E109" i="36" s="1"/>
  <c r="E99" i="36"/>
  <c r="E100" i="36" s="1"/>
  <c r="Q37" i="55"/>
  <c r="H20" i="37"/>
  <c r="I20" i="37" s="1"/>
  <c r="O20" i="37"/>
  <c r="P20" i="37"/>
  <c r="Q20" i="37"/>
  <c r="H21" i="37"/>
  <c r="I21" i="37" s="1"/>
  <c r="O21" i="37"/>
  <c r="P21" i="37"/>
  <c r="Q21" i="37"/>
  <c r="H22" i="37"/>
  <c r="I22" i="37" s="1"/>
  <c r="O22" i="37"/>
  <c r="P22" i="37"/>
  <c r="Q22" i="37"/>
  <c r="H23" i="37"/>
  <c r="I23" i="37" s="1"/>
  <c r="O23" i="37"/>
  <c r="P23" i="37"/>
  <c r="Q23" i="37"/>
  <c r="H24" i="37"/>
  <c r="I24" i="37" s="1"/>
  <c r="O24" i="37"/>
  <c r="P24" i="37"/>
  <c r="Q24" i="37"/>
  <c r="H25" i="37"/>
  <c r="I25" i="37" s="1"/>
  <c r="O25" i="37"/>
  <c r="Q25" i="37"/>
  <c r="H26" i="37"/>
  <c r="I26" i="37" s="1"/>
  <c r="O26" i="37"/>
  <c r="P26" i="37"/>
  <c r="Q26" i="37"/>
  <c r="H27" i="37"/>
  <c r="I27" i="37" s="1"/>
  <c r="O27" i="37"/>
  <c r="Q27" i="37"/>
  <c r="H28" i="37"/>
  <c r="I28" i="37" s="1"/>
  <c r="O28" i="37"/>
  <c r="Q28" i="37"/>
  <c r="H29" i="37"/>
  <c r="I29" i="37" s="1"/>
  <c r="O29" i="37"/>
  <c r="Q29" i="37"/>
  <c r="H30" i="37"/>
  <c r="I30" i="37" s="1"/>
  <c r="O30" i="37"/>
  <c r="Q30" i="37"/>
  <c r="H31" i="37"/>
  <c r="I31" i="37" s="1"/>
  <c r="O31" i="37"/>
  <c r="Q31" i="37"/>
  <c r="E96" i="36"/>
  <c r="E97" i="36" s="1"/>
  <c r="E88" i="36"/>
  <c r="E90" i="36" s="1"/>
  <c r="E87" i="36"/>
  <c r="E86" i="36"/>
  <c r="E85" i="36"/>
  <c r="E80" i="36"/>
  <c r="E81" i="36" s="1"/>
  <c r="E77" i="36"/>
  <c r="E79" i="36" s="1"/>
  <c r="E64" i="36"/>
  <c r="E74" i="36"/>
  <c r="E75" i="36" s="1"/>
  <c r="E65" i="36"/>
  <c r="E62" i="36"/>
  <c r="E51" i="36"/>
  <c r="E48" i="36"/>
  <c r="E46" i="36"/>
  <c r="E45" i="36"/>
  <c r="E44" i="36"/>
  <c r="E41" i="36"/>
  <c r="E39" i="36"/>
  <c r="E31" i="36"/>
  <c r="E30" i="36"/>
  <c r="E29" i="36"/>
  <c r="E25" i="36"/>
  <c r="E26" i="36"/>
  <c r="E24" i="36"/>
  <c r="T32" i="32"/>
  <c r="C7" i="38"/>
  <c r="E89" i="36" l="1"/>
  <c r="P30" i="37"/>
  <c r="P28" i="37"/>
  <c r="L21" i="37"/>
  <c r="N21" i="37" s="1"/>
  <c r="P31" i="37"/>
  <c r="L31" i="37"/>
  <c r="P29" i="37"/>
  <c r="L29" i="37"/>
  <c r="N29" i="37" s="1"/>
  <c r="P27" i="37"/>
  <c r="L27" i="37"/>
  <c r="P25" i="37"/>
  <c r="L25" i="37"/>
  <c r="N25" i="37" s="1"/>
  <c r="L23" i="37"/>
  <c r="L20" i="37"/>
  <c r="N31" i="37"/>
  <c r="L30" i="37"/>
  <c r="L28" i="37"/>
  <c r="N27" i="37"/>
  <c r="L26" i="37"/>
  <c r="L24" i="37"/>
  <c r="N23" i="37"/>
  <c r="L22" i="37"/>
  <c r="N20" i="37"/>
  <c r="E140" i="36"/>
  <c r="E141" i="36"/>
  <c r="E128" i="36"/>
  <c r="E129" i="36"/>
  <c r="E98" i="36"/>
  <c r="E101" i="36"/>
  <c r="E104" i="36"/>
  <c r="E92" i="36"/>
  <c r="M21" i="37" l="1"/>
  <c r="R21" i="37"/>
  <c r="S21" i="37" s="1"/>
  <c r="M23" i="37"/>
  <c r="R23" i="37"/>
  <c r="S23" i="37" s="1"/>
  <c r="M20" i="37"/>
  <c r="R20" i="37"/>
  <c r="S20" i="37" s="1"/>
  <c r="M25" i="37"/>
  <c r="R25" i="37"/>
  <c r="S25" i="37" s="1"/>
  <c r="M27" i="37"/>
  <c r="R27" i="37"/>
  <c r="S27" i="37" s="1"/>
  <c r="M29" i="37"/>
  <c r="R29" i="37"/>
  <c r="S29" i="37" s="1"/>
  <c r="M31" i="37"/>
  <c r="R31" i="37"/>
  <c r="S31" i="37" s="1"/>
  <c r="M22" i="37"/>
  <c r="N22" i="37"/>
  <c r="R22" i="37"/>
  <c r="S22" i="37" s="1"/>
  <c r="M24" i="37"/>
  <c r="N24" i="37"/>
  <c r="R24" i="37"/>
  <c r="S24" i="37" s="1"/>
  <c r="M26" i="37"/>
  <c r="N26" i="37"/>
  <c r="R26" i="37"/>
  <c r="S26" i="37" s="1"/>
  <c r="M28" i="37"/>
  <c r="N28" i="37"/>
  <c r="R28" i="37"/>
  <c r="S28" i="37" s="1"/>
  <c r="M30" i="37"/>
  <c r="N30" i="37"/>
  <c r="R30" i="37"/>
  <c r="S30" i="37" s="1"/>
  <c r="E94" i="36"/>
  <c r="E93" i="36"/>
  <c r="E105" i="36"/>
  <c r="E106" i="36"/>
  <c r="S37" i="55"/>
  <c r="R32" i="37" l="1"/>
  <c r="Q32" i="37"/>
  <c r="P155" i="36" l="1"/>
  <c r="O155" i="36" l="1"/>
  <c r="N155" i="36"/>
  <c r="M155" i="36"/>
  <c r="M157" i="36" s="1"/>
  <c r="Q33" i="32"/>
  <c r="C7" i="55"/>
  <c r="C7" i="37"/>
  <c r="C7" i="36"/>
  <c r="C6" i="32"/>
  <c r="T34" i="32" l="1"/>
  <c r="L155" i="36"/>
  <c r="L157" i="36" s="1"/>
  <c r="Q39" i="55" l="1"/>
  <c r="C7" i="32" l="1"/>
  <c r="C4" i="32"/>
  <c r="T36" i="55"/>
  <c r="R17" i="55"/>
  <c r="R39" i="55" s="1"/>
  <c r="Q17" i="55"/>
  <c r="P17" i="55"/>
  <c r="O17" i="55"/>
  <c r="N17" i="55"/>
  <c r="R10" i="55"/>
  <c r="Q10" i="55"/>
  <c r="O10" i="55"/>
  <c r="L10" i="55"/>
  <c r="C8" i="55" l="1"/>
  <c r="C5" i="55"/>
  <c r="T21" i="55"/>
  <c r="S17" i="55"/>
  <c r="T19" i="55"/>
  <c r="L10" i="37" l="1"/>
  <c r="D9" i="36"/>
  <c r="O10" i="37" l="1"/>
  <c r="L10" i="36"/>
  <c r="R10" i="37"/>
  <c r="Q10" i="37"/>
  <c r="N10" i="36"/>
  <c r="C8" i="37"/>
  <c r="C5" i="37"/>
  <c r="K19" i="36"/>
  <c r="L19" i="36"/>
  <c r="N19" i="36"/>
  <c r="O19" i="36"/>
  <c r="C8" i="36"/>
  <c r="C5" i="36"/>
  <c r="O17" i="36"/>
  <c r="N17" i="36"/>
  <c r="L17" i="36"/>
  <c r="H17" i="36"/>
  <c r="M17" i="36" s="1"/>
  <c r="M19" i="36" l="1"/>
  <c r="P19" i="36" s="1"/>
  <c r="P17" i="36"/>
  <c r="K17" i="36"/>
  <c r="T18" i="32"/>
  <c r="T17" i="32" l="1"/>
  <c r="O32" i="37" l="1"/>
  <c r="S32" i="37" l="1"/>
  <c r="P32" i="37"/>
  <c r="T18" i="37" l="1"/>
  <c r="T20" i="55" l="1"/>
  <c r="O39" i="55" l="1"/>
  <c r="T37" i="55"/>
  <c r="P39" i="55"/>
  <c r="S39" i="55" l="1"/>
  <c r="T39" i="55" l="1"/>
  <c r="T20" i="37" l="1"/>
  <c r="T21" i="37"/>
  <c r="O34" i="37" l="1"/>
  <c r="T32" i="37"/>
  <c r="T19" i="37"/>
  <c r="O33" i="32" l="1"/>
  <c r="O35" i="32" s="1"/>
  <c r="R33" i="32" l="1"/>
  <c r="P33" i="32"/>
  <c r="S33" i="32" l="1"/>
  <c r="T33" i="32" s="1"/>
  <c r="T35" i="32" l="1"/>
</calcChain>
</file>

<file path=xl/sharedStrings.xml><?xml version="1.0" encoding="utf-8"?>
<sst xmlns="http://schemas.openxmlformats.org/spreadsheetml/2006/main" count="698" uniqueCount="357">
  <si>
    <t>Vienības izmaksas</t>
  </si>
  <si>
    <t>Kopā uz visu apjomu</t>
  </si>
  <si>
    <t>1.</t>
  </si>
  <si>
    <t>Nr.p.k.</t>
  </si>
  <si>
    <t>Kopā tiešās izmaksas:</t>
  </si>
  <si>
    <t>Darba veids vai konstruktīvā elementa nosaukums</t>
  </si>
  <si>
    <t>Tai skaitā</t>
  </si>
  <si>
    <t>(Darba veids vai konstruktīvā elementa nosaukums)</t>
  </si>
  <si>
    <t>Būves nosaukums:</t>
  </si>
  <si>
    <t>Objekta nosaukums :</t>
  </si>
  <si>
    <t>Objekta adrese:</t>
  </si>
  <si>
    <t>Kopējā darbietilpība, c/h</t>
  </si>
  <si>
    <t>gada</t>
  </si>
  <si>
    <t>Kods, Tāmes Nr.</t>
  </si>
  <si>
    <t>Tāmes izmaksa</t>
  </si>
  <si>
    <t>darba alga</t>
  </si>
  <si>
    <t>materiāli</t>
  </si>
  <si>
    <t>mehānismi</t>
  </si>
  <si>
    <t>Darbietilpība</t>
  </si>
  <si>
    <t>(c/h)</t>
  </si>
  <si>
    <t>1</t>
  </si>
  <si>
    <t>2</t>
  </si>
  <si>
    <t>3</t>
  </si>
  <si>
    <t>4</t>
  </si>
  <si>
    <t>PAVISAM KOPĀ:</t>
  </si>
  <si>
    <t>APSTIPRINU</t>
  </si>
  <si>
    <t>_______________________________</t>
  </si>
  <si>
    <t>(pasūtītāja paraksts un tā atšifrējums)</t>
  </si>
  <si>
    <t>Z.v.</t>
  </si>
  <si>
    <t>BŪVNIECĪBAS KOPTĀME</t>
  </si>
  <si>
    <t>Tāmes Nr.</t>
  </si>
  <si>
    <t xml:space="preserve">Būvniecības izmaksas bez PVN </t>
  </si>
  <si>
    <t>Lokālā tāme Nr.1</t>
  </si>
  <si>
    <t>Sastādīta</t>
  </si>
  <si>
    <t>gada tirgus cenās, pamatojoties uz</t>
  </si>
  <si>
    <t>daļas rasējumiem</t>
  </si>
  <si>
    <t>Tāmes izmaksas</t>
  </si>
  <si>
    <t>Kods</t>
  </si>
  <si>
    <t>Lokālā tāme Nr.2</t>
  </si>
  <si>
    <t>Lokālā tāme Nr.3</t>
  </si>
  <si>
    <t>gab</t>
  </si>
  <si>
    <t>Nr. p. k.</t>
  </si>
  <si>
    <t>Darba nosaukums</t>
  </si>
  <si>
    <t>Mērvienība</t>
  </si>
  <si>
    <t>Daudzums</t>
  </si>
  <si>
    <t>Laika norma c/st</t>
  </si>
  <si>
    <t>Darba alga Ls</t>
  </si>
  <si>
    <t>Materiāli Ls</t>
  </si>
  <si>
    <t>Mehānismi Ls</t>
  </si>
  <si>
    <t xml:space="preserve">Nomātās tehnikas un materiālu transports: </t>
  </si>
  <si>
    <t>KOPSAVILKUMA APRĒĶINS</t>
  </si>
  <si>
    <t>Virsizdevumi</t>
  </si>
  <si>
    <t>Peļņa</t>
  </si>
  <si>
    <t>Darba devēja sociālais nodoklis</t>
  </si>
  <si>
    <t>Par kopējo summu</t>
  </si>
  <si>
    <t>EUR</t>
  </si>
  <si>
    <t>Darbietilpība c/st</t>
  </si>
  <si>
    <r>
      <t xml:space="preserve">Kopā </t>
    </r>
    <r>
      <rPr>
        <sz val="9"/>
        <color theme="0"/>
        <rFont val="Arial Narrow"/>
        <family val="2"/>
        <charset val="204"/>
      </rPr>
      <t>€</t>
    </r>
  </si>
  <si>
    <t xml:space="preserve">KOPĀ </t>
  </si>
  <si>
    <t>Tāme sastādīta:</t>
  </si>
  <si>
    <t>Darba apmaksas likme EUR</t>
  </si>
  <si>
    <t>Darba alga EUR</t>
  </si>
  <si>
    <t>Materiāli EUR</t>
  </si>
  <si>
    <r>
      <t xml:space="preserve">Mehānismi </t>
    </r>
    <r>
      <rPr>
        <sz val="9"/>
        <rFont val="Arial Narrow"/>
        <family val="2"/>
        <charset val="204"/>
      </rPr>
      <t>EUR</t>
    </r>
  </si>
  <si>
    <t>Kopā EUR</t>
  </si>
  <si>
    <t>Mehānismi EUR</t>
  </si>
  <si>
    <t>Objekta izmaksas EUR</t>
  </si>
  <si>
    <r>
      <t xml:space="preserve">   </t>
    </r>
    <r>
      <rPr>
        <b/>
        <sz val="10"/>
        <rFont val="Arial Narrow"/>
        <family val="2"/>
        <charset val="204"/>
      </rPr>
      <t xml:space="preserve">  Pievienotās vērtības nodoklis 21.00 %</t>
    </r>
    <r>
      <rPr>
        <sz val="10"/>
        <rFont val="Arial Narrow"/>
        <family val="2"/>
        <charset val="186"/>
      </rPr>
      <t xml:space="preserve"> no visu celtniecības izmaksu kopējās summas</t>
    </r>
  </si>
  <si>
    <t>Kopā ar PVN:</t>
  </si>
  <si>
    <t>2014.gada ____.___________</t>
  </si>
  <si>
    <t>Vispārceltnieciskiem darbiem</t>
  </si>
  <si>
    <t>Tāme sastādīta</t>
  </si>
  <si>
    <t>Lokālā tāme Nr.4</t>
  </si>
  <si>
    <t>Kopā:</t>
  </si>
  <si>
    <t>KOPĀ :</t>
  </si>
  <si>
    <t>Kopējās izmaksas bez PVN</t>
  </si>
  <si>
    <t>AR; BK</t>
  </si>
  <si>
    <t>5</t>
  </si>
  <si>
    <t>6</t>
  </si>
  <si>
    <t>7</t>
  </si>
  <si>
    <t>8</t>
  </si>
  <si>
    <t>m2</t>
  </si>
  <si>
    <t>9</t>
  </si>
  <si>
    <t>10</t>
  </si>
  <si>
    <t>11</t>
  </si>
  <si>
    <t>12</t>
  </si>
  <si>
    <t>13</t>
  </si>
  <si>
    <t>kompl</t>
  </si>
  <si>
    <t>14</t>
  </si>
  <si>
    <t>15</t>
  </si>
  <si>
    <t>kg</t>
  </si>
  <si>
    <t xml:space="preserve">Materiālu transports </t>
  </si>
  <si>
    <t>Betons C16/20</t>
  </si>
  <si>
    <t>Grunts</t>
  </si>
  <si>
    <t>l</t>
  </si>
  <si>
    <t>Demontāžas darbi</t>
  </si>
  <si>
    <t>16</t>
  </si>
  <si>
    <t>17</t>
  </si>
  <si>
    <t>18</t>
  </si>
  <si>
    <t>19</t>
  </si>
  <si>
    <t>Palīgmateriāli</t>
  </si>
  <si>
    <t>Špaktele</t>
  </si>
  <si>
    <t>Šķembas</t>
  </si>
  <si>
    <t>Reģipsis</t>
  </si>
  <si>
    <t>Ģipškartons</t>
  </si>
  <si>
    <t>m</t>
  </si>
  <si>
    <t>Durvju montāža</t>
  </si>
  <si>
    <t>Flīžu līme</t>
  </si>
  <si>
    <t>Linoleja līme</t>
  </si>
  <si>
    <t>20</t>
  </si>
  <si>
    <t>21</t>
  </si>
  <si>
    <t>22</t>
  </si>
  <si>
    <t>Slimnīcas ēkas (kad. Apz. 6413 006 0096 001) rekonstrukcija</t>
  </si>
  <si>
    <t>Pāvilostas novads, Pāvilosta, Cīruļu iela 6</t>
  </si>
  <si>
    <t>Pacēlāja iebūve, telpu Nr. 1; 2; 44 remonts</t>
  </si>
  <si>
    <t>I. Demontāža (telpu numerācija saskaņā ar inventarizācijas lietu)</t>
  </si>
  <si>
    <t>Telpu Nr. 1 un 2  atdalošās starpsienas demontāža pēc pārseguma papildus nobalstīšanas</t>
  </si>
  <si>
    <t>Grīdas ar pamatni demontāža telpās 1 un 2</t>
  </si>
  <si>
    <t>Sienu apdares demontāža līdz pamatkonstrukcijai telpās Nr. 1; 2</t>
  </si>
  <si>
    <t>Kāpņu sānu sienas apdares demontāža līdz pamatvirsmai</t>
  </si>
  <si>
    <t>Durvju demontāža telpu Nr. 2 un 3 atdalošā starpsienā</t>
  </si>
  <si>
    <t>Divvērtņu durvju demontāža telpu Nr. 1 un 6 atdalošā starspienā</t>
  </si>
  <si>
    <t>Griestu apdares demontāža līdz pamatvirsmai telpās Nr. 1 un 2</t>
  </si>
  <si>
    <t>Grīdas apdares demontāža līdz pamatvirsmai, atsedzot sijas, telpā Nr. 44</t>
  </si>
  <si>
    <t>Sienu apdares demontāža līdz pamatkonstrukcijai telpā Nr. 44</t>
  </si>
  <si>
    <t>Griestu apdares demontāža līdz pamatkonstrukcijai telpā Nr. 44</t>
  </si>
  <si>
    <t>Durvju demontāža starpsienā starp telpām Nr. 44 un 26</t>
  </si>
  <si>
    <t>Būvgružu iznešana no telpām, iekraušana konteinerā</t>
  </si>
  <si>
    <t>m3</t>
  </si>
  <si>
    <t>Būvgružu nogādāšana utiliažacijai, utilizācija</t>
  </si>
  <si>
    <t>Remonta darbi</t>
  </si>
  <si>
    <t>I.  Starpstāvu pārseguma pārbūve</t>
  </si>
  <si>
    <t>Starpstāvu pārseguma siju un starpsiju aizpildījuma un melno griestu dēļu demontāža nomaināmām sijām pacēlāja izbūves zonā.</t>
  </si>
  <si>
    <t>Starpstāvu pārseguma siju demontāža pacēlāja izbūves zonā</t>
  </si>
  <si>
    <t>23</t>
  </si>
  <si>
    <t>24</t>
  </si>
  <si>
    <t>Izrakt pamatu bedres un iestrādāt blietētu šķembu kārtu 100mm biezumā</t>
  </si>
  <si>
    <t xml:space="preserve">Finieris </t>
  </si>
  <si>
    <t>Stiegra d-6</t>
  </si>
  <si>
    <t>Stiegra d-8</t>
  </si>
  <si>
    <t>Stiegra d-10</t>
  </si>
  <si>
    <t>Skrūves</t>
  </si>
  <si>
    <t>Vītņstienis d-14 ar uzgriežņiem, L=450</t>
  </si>
  <si>
    <t>Uzstādīt/nojaukt ieveidņus, iestrādāt stiegru sieta karkasu un izbetonēt pamatus saskaņā ar BK-2 rasējuma lapu</t>
  </si>
  <si>
    <t>Uzstādīt koka atbalsta kolonnas, stiprinot virs pamatiem piemontētām sēžkurpēm</t>
  </si>
  <si>
    <t>Brusa 150x150mm, antiseptēta</t>
  </si>
  <si>
    <t>Vītņstienis d-8 ar uzgriežņiem, L=250</t>
  </si>
  <si>
    <t>Tērauda sēžkurpe b=4mm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</si>
  <si>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</si>
  <si>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</si>
  <si>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</si>
  <si>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</si>
  <si>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</si>
  <si>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</si>
  <si>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</si>
  <si>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</si>
  <si>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</si>
  <si>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</si>
  <si>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</si>
  <si>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</si>
  <si>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</si>
  <si>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</si>
  <si>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</si>
  <si>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</si>
  <si>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</si>
  <si>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</si>
  <si>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</si>
  <si>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</si>
  <si>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</si>
  <si>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</si>
  <si>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</si>
  <si>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</si>
  <si>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</si>
  <si>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</si>
  <si>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</si>
  <si>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</si>
  <si>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</si>
  <si>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</si>
  <si>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</si>
  <si>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</si>
  <si>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</si>
  <si>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</si>
  <si>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</si>
  <si>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</si>
  <si>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</si>
  <si>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</si>
  <si>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</si>
  <si>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</si>
  <si>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</si>
  <si>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</si>
  <si>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</si>
  <si>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</si>
  <si>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</si>
  <si>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</si>
  <si>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</si>
  <si>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</si>
  <si>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</si>
  <si>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Izkalt "ligzdu" vietas sienā pasiju atbalstam, izbetonēt dz/b atbalsta virsmu</t>
  </si>
  <si>
    <t>Stiegra d-5</t>
  </si>
  <si>
    <t>Pasiju montāža</t>
  </si>
  <si>
    <t>Brusa 150x250mm, antiseptēta</t>
  </si>
  <si>
    <t>Leņķis 100x100</t>
  </si>
  <si>
    <t>Izkalt "Ligzdu" vietas sienā siju atbalstam, izbetonēt dz/b atbalsta virsmu</t>
  </si>
  <si>
    <t>Pārseguma siju montāža</t>
  </si>
  <si>
    <t>Brusa 100x250mm</t>
  </si>
  <si>
    <t>Latu 50x50mm montāža abpuss sijām un melno griestu dēļu ieklāšana</t>
  </si>
  <si>
    <t>Latas 50x50mm</t>
  </si>
  <si>
    <t>Zeimerēti dēļi 25mm</t>
  </si>
  <si>
    <t>Skaņas izolācijas ieklāšana starp sijām</t>
  </si>
  <si>
    <t>Paroc Extra 250mm</t>
  </si>
  <si>
    <t>II. Remonta darbi</t>
  </si>
  <si>
    <t>1. stāvs</t>
  </si>
  <si>
    <t>Grīdas konstrukcijas izbūve līdz segumam telpās Nr. 1; 2 saskaņā ar BK-1 griezumu A-A.</t>
  </si>
  <si>
    <t>Smilts (pamatu aizbēršanai)</t>
  </si>
  <si>
    <t>Polietilēna plēve 200mkm</t>
  </si>
  <si>
    <t>Siltumizolācija Finnfoam FL-300, vai analogs 100mm</t>
  </si>
  <si>
    <t>Stiegru siets 5x100x100</t>
  </si>
  <si>
    <t>Distanceri</t>
  </si>
  <si>
    <t>Ģipškartona starpsienas montāža izveidojot telpas Nr. 1 un 2, saskaņā ar mezglu lapā BK-3. Izveidot durvju MD-2 aili</t>
  </si>
  <si>
    <t>Metāla profili b=100mm</t>
  </si>
  <si>
    <t>Paroc Extra 100mm</t>
  </si>
  <si>
    <t>Koka brusa 50x100, antiseptēta (durvju ailei)</t>
  </si>
  <si>
    <t>Sienu apmetuma atjaunošana ~25% no kopplatības (tai skaitā logu, durvju ailes)</t>
  </si>
  <si>
    <t>Sakret PM Super apmetuma java 40kg</t>
  </si>
  <si>
    <t>Sakret TGW grunts</t>
  </si>
  <si>
    <t>Stiegru siets 12x150x150</t>
  </si>
  <si>
    <t>Durvju ailes aizmūrēšana starp telpām Nr. 2 un 3.</t>
  </si>
  <si>
    <t>Bloki</t>
  </si>
  <si>
    <t>Mūrjava</t>
  </si>
  <si>
    <t>Durvju ailes aizmūrējuma apdare no telpas Nr. 3 puses (gruntēšana, apmešana, špaktelēšana, krāsošana)</t>
  </si>
  <si>
    <t>Krāsa, tonēta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</si>
  <si>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</si>
  <si>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</si>
  <si>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</si>
  <si>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</si>
  <si>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</si>
  <si>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</si>
  <si>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</si>
  <si>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</si>
  <si>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</si>
  <si>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</si>
  <si>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</si>
  <si>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</si>
  <si>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</si>
  <si>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</si>
  <si>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</si>
  <si>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</si>
  <si>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</si>
  <si>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</si>
  <si>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</si>
  <si>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</si>
  <si>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</si>
  <si>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</si>
  <si>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</si>
  <si>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</si>
  <si>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</si>
  <si>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</si>
  <si>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</si>
  <si>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</si>
  <si>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</si>
  <si>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</si>
  <si>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</si>
  <si>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</si>
  <si>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</si>
  <si>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</si>
  <si>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</si>
  <si>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</si>
  <si>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</si>
  <si>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</si>
  <si>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</si>
  <si>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</si>
  <si>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</si>
  <si>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</si>
  <si>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</si>
  <si>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</si>
  <si>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</si>
  <si>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</si>
  <si>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</si>
  <si>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</si>
  <si>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</si>
  <si>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</si>
  <si>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</si>
  <si>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</si>
  <si>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</si>
  <si>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</si>
  <si>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</si>
  <si>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Sienu špaktelēšana, gruntēšana, slīpēšana, sagatavojot apdarei</t>
  </si>
  <si>
    <t>Sienu 2x krāsošana ar tonētu nodilumizturīgu krāsu</t>
  </si>
  <si>
    <t>grunts</t>
  </si>
  <si>
    <t>Metāla profilu montāža griestiem (Knauf, vai analoga sistēma), ģipškartona lokšņu montāža pie karkasa.</t>
  </si>
  <si>
    <t>Metāla profilu karkass (Knauf vai analoga sistēma)</t>
  </si>
  <si>
    <t>Škrūves</t>
  </si>
  <si>
    <t>Griestu špaktelēšana, slīpēšana, gruntēšana, sagatavojot apdarei</t>
  </si>
  <si>
    <t>Alumīnija stūrīši</t>
  </si>
  <si>
    <t>Griestu 2x krāsošana ar baltu dispersijas krāsu</t>
  </si>
  <si>
    <t>Krāsa</t>
  </si>
  <si>
    <t>Grīdas flīzēšana telpās Nr. 1; 2</t>
  </si>
  <si>
    <t>Akmens masas grīdas flīzes, pretslīdes klase R-12, nodilumklase 5</t>
  </si>
  <si>
    <t>Fūga</t>
  </si>
  <si>
    <t>Noseglīstes</t>
  </si>
  <si>
    <t>Skrūves, dībeļnaglas</t>
  </si>
  <si>
    <t>Kāpņu sānu sienas apšūšana ar ģipškartonu</t>
  </si>
  <si>
    <t>skrūves</t>
  </si>
  <si>
    <t>Metāla profilu karkass, Knauf vai analoga sistēma</t>
  </si>
  <si>
    <t>2. stāvs</t>
  </si>
  <si>
    <t>Lāgu montāža uz pārseguma sijām, OSB lokšņu ieklāšana</t>
  </si>
  <si>
    <t>Kokmateriāli lāgām</t>
  </si>
  <si>
    <t>OSB 22mm, spundēts</t>
  </si>
  <si>
    <t>Lonoleja ieklāšana</t>
  </si>
  <si>
    <t>Linolejs, nodilumizturība 34, pretslīde R-9, ugunsdrošība Bfl-s1</t>
  </si>
  <si>
    <t>Metāla divvērtņu iekšdurvju montāža</t>
  </si>
  <si>
    <t>MD-1 metāla iekšdurvis, EI-30, ar furnitūru, izgaismojumu, atduri, pašaizveres mehānismu</t>
  </si>
  <si>
    <t>MD-2 metāla iekšdurvis, EI-30, ar furnitūru, izgaismojumu, atduri, pašaizveres mehānismu</t>
  </si>
  <si>
    <t>MD-3 metāla iekšdurvis, EI-30, ar furnitūru, izgaismojumu, atduri, pašaizveres mehānismu</t>
  </si>
  <si>
    <t>Pacēlājs</t>
  </si>
  <si>
    <t>AR-BK</t>
  </si>
  <si>
    <t>septembrī</t>
  </si>
  <si>
    <t>Tips - elektrohidraulisks</t>
  </si>
  <si>
    <t>Kravas celšanas spēja - 400kg</t>
  </si>
  <si>
    <t>Kabīne - 1100x1400mm x h=2000mm</t>
  </si>
  <si>
    <t>Pacelšanas augstums līdz 3.2m</t>
  </si>
  <si>
    <t>Pieturu daudzums - 2 gab.</t>
  </si>
  <si>
    <r>
      <t xml:space="preserve">Pacēlājs </t>
    </r>
    <r>
      <rPr>
        <i/>
        <sz val="10"/>
        <rFont val="Arial Narrow"/>
        <family val="2"/>
        <charset val="204"/>
      </rPr>
      <t>Vimec E-07-Eazy Move</t>
    </r>
    <r>
      <rPr>
        <sz val="10"/>
        <rFont val="Arial Narrow"/>
        <family val="2"/>
        <charset val="204"/>
      </rPr>
      <t>, vai analogs</t>
    </r>
  </si>
  <si>
    <r>
      <t>Durvju daudzums - 2 gab. RAL-7040, stiklota</t>
    </r>
    <r>
      <rPr>
        <i/>
        <sz val="10"/>
        <rFont val="Arial Narrow"/>
        <family val="2"/>
        <charset val="204"/>
      </rPr>
      <t xml:space="preserve"> triplex</t>
    </r>
  </si>
  <si>
    <t>Durvju tips - verams, 900 x 2000mm</t>
  </si>
  <si>
    <t>Kabīnes siena - sudrabaini pelēka krāsa - 2 gab.</t>
  </si>
  <si>
    <t>Šahta - norobežojoša AL konstrukcija RAL-7040, aizpilde triplex, 1. st. - 3 sienas, 2. st. - 2 sienas.</t>
  </si>
  <si>
    <t>Pazemināts - 0.12m</t>
  </si>
  <si>
    <t>Pacelšanas ātrums - 0.15m/sek.</t>
  </si>
  <si>
    <t>Elektropadeve - 220V</t>
  </si>
  <si>
    <t>Jaudas izlietošana - 1,8kW/h</t>
  </si>
  <si>
    <t>Pacēlāja montāža, pievienošana komunikācijām, regulēšana, nodošana ekspluatācijā</t>
  </si>
  <si>
    <t>Elektroapgāde</t>
  </si>
  <si>
    <t>Starpstāvu kāpņu un margu slīpēšana, lokāla špaktelēšana, sagatavojot apdarei</t>
  </si>
  <si>
    <t>Starpstāvu kāpņu un margu vairākkārtīga krāsošana ar tonētu, nodilumizturīgu krāsu</t>
  </si>
  <si>
    <t>Montāžas materiālu un vadu komplekts, sadales paoildināšanai</t>
  </si>
  <si>
    <t xml:space="preserve">  līnijas automāts ar "C" tipa nostrādes līkni 230 V, 16 A, uzstādīšana, pieslēgšana</t>
  </si>
  <si>
    <r>
      <t xml:space="preserve"> noplūdes strāvas automāts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  <charset val="186"/>
      </rPr>
      <t>I 30 mA, 230 V, 25 A, uzstādīšana, pieslēgšana</t>
    </r>
  </si>
  <si>
    <t xml:space="preserve"> Kabelis ar vara dzīslām NYM-J 3×1,5 mm², 125 kg/km, slēptā  montāža, štrobēšana, virsmas atjaunošana</t>
  </si>
  <si>
    <t xml:space="preserve"> Kabelis ar vara dzīslām NYM-J 3×2,5 mm², 140 kg/km, slēptā  montāža, štrobēšana, virsmas atjaunošana</t>
  </si>
  <si>
    <t xml:space="preserve">Spaiļu kārba,  nozarkārba, uzstādīšana </t>
  </si>
  <si>
    <t>k-ts</t>
  </si>
  <si>
    <t xml:space="preserve"> Slēdža montāžas kārba, zemapmetuma, IP 21 uzstādīšana sienā, montāža</t>
  </si>
  <si>
    <t>Apgaismojuma slēdzis, 230 V, 6A, vienpolīgs IP 21,zemapmetuma, montāža pie sienas, pieslēgšana</t>
  </si>
  <si>
    <t>Apgaismojuma slēdzis, 230 V, 6A, divpolīgs IP 21,zemapmetuma, montāža pie sienas, pieslēgšana</t>
  </si>
  <si>
    <t>Apgaismojuma slēdzis, 230 V, 6A, pārslēdzis IP 21,zemapmetuma, montāža pie sienas, pieslēgšana</t>
  </si>
  <si>
    <t>Pie griestiem/sienas montējams gaismeklis (G1) 230 V, IP=65, 70 W, komplektēts ar patronu E 27, spuldzi līdz 70 W, firmas Thorn lighting sērija Loire LO 1×70W QA CL2 PCL IP65, vai analogs, uzstādīšana, pieslēgšana</t>
  </si>
  <si>
    <t>Pie griestiem/sienas montējams gaismeklis (G2) 230 V, IP=21, 38 W, komplektēts ar luminiscences spuldzi 38W W, firmas Thorn lighting sērija Loire LO 38W TG-DDEL HF IP20, vai analogs, uzstādīšana, pieslēgšana</t>
  </si>
  <si>
    <t>Pie griestiem/sienas montējams gaismeklis (G3) 230 V, IP=21, 28 W, ar avārijas apgaismojuma funkciju 3 stundas, komplektēts ar luminiscences spuldzi 28W W, firmas Thorn lighting sērija Loire LO 28W TG-DDEL HF E3 IP20, vai analogs, uzstādīšana, pieslēgšana</t>
  </si>
  <si>
    <t>Evakuācijas izejas gaismeklis IP44, 230V, 9÷18 W ar akumulatoru 1st., firmas Thorn lighting Voyager LED E 3M, vai analogs uzstādīšana, pieslēgšana</t>
  </si>
  <si>
    <t>Caurumu veidošana sienā, aizdare, virsmas un krāsojuma atjaunošana</t>
  </si>
  <si>
    <t>Lifta pieslēgšana</t>
  </si>
  <si>
    <t xml:space="preserve"> Sistēmas pārbaude, palaišana</t>
  </si>
  <si>
    <t xml:space="preserve"> Sistēmas nodošana</t>
  </si>
  <si>
    <t>EL</t>
  </si>
  <si>
    <t>%</t>
  </si>
  <si>
    <t>Finanšu līdzekļi neparedzētiem darbiem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</si>
</sst>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_)"/>
    <numFmt numFmtId="165" formatCode="0.0000000"/>
    <numFmt numFmtId="166" formatCode="#,##0.0"/>
    <numFmt numFmtId="167" formatCode="0.0"/>
    <numFmt numFmtId="168" formatCode="[$€-2]\ #,##0.00"/>
  </numFmts>
  <fonts count="42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b/>
      <sz val="14"/>
      <name val="Arial Narrow"/>
      <family val="2"/>
      <charset val="186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b/>
      <sz val="11"/>
      <name val="Arial Narrow"/>
      <family val="2"/>
      <charset val="186"/>
    </font>
    <font>
      <sz val="8"/>
      <name val="Arial Narrow"/>
      <family val="2"/>
      <charset val="186"/>
    </font>
    <font>
      <sz val="12"/>
      <name val="Arial Narrow"/>
      <family val="2"/>
      <charset val="186"/>
    </font>
    <font>
      <b/>
      <sz val="12"/>
      <name val="Arial Narrow"/>
      <family val="2"/>
      <charset val="186"/>
    </font>
    <font>
      <i/>
      <sz val="12"/>
      <name val="Arial Narrow"/>
      <family val="2"/>
      <charset val="186"/>
    </font>
    <font>
      <b/>
      <sz val="10"/>
      <name val="Arial Narrow"/>
      <family val="2"/>
      <charset val="186"/>
    </font>
    <font>
      <sz val="12"/>
      <name val="Courier"/>
      <family val="1"/>
      <charset val="186"/>
    </font>
    <font>
      <i/>
      <sz val="8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indexed="21"/>
      <name val="Arial Narrow"/>
      <family val="2"/>
      <charset val="186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9"/>
      <name val="Arial Narrow"/>
      <family val="2"/>
      <charset val="204"/>
    </font>
    <font>
      <i/>
      <sz val="12"/>
      <name val="Arial Narrow"/>
      <family val="2"/>
      <charset val="204"/>
    </font>
    <font>
      <sz val="18"/>
      <name val="Arial Narrow"/>
      <family val="2"/>
      <charset val="186"/>
    </font>
    <font>
      <sz val="10"/>
      <name val="Times New Roman"/>
      <family val="1"/>
      <charset val="204"/>
    </font>
    <font>
      <b/>
      <sz val="10"/>
      <name val="Arial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i/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i/>
      <sz val="10"/>
      <name val="Arial Narrow"/>
      <family val="2"/>
      <charset val="204"/>
    </font>
    <font>
      <sz val="8"/>
      <name val="Symbol"/>
      <family val="1"/>
      <charset val="2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1" fillId="0" borderId="0">
      <alignment textRotation="90"/>
    </xf>
    <xf numFmtId="0" fontId="37" fillId="0" borderId="0"/>
    <xf numFmtId="0" fontId="4" fillId="0" borderId="0"/>
    <xf numFmtId="0" fontId="36" fillId="0" borderId="0"/>
    <xf numFmtId="0" fontId="1" fillId="0" borderId="0"/>
    <xf numFmtId="0" fontId="38" fillId="0" borderId="0"/>
    <xf numFmtId="0" fontId="36" fillId="0" borderId="0">
      <alignment vertical="center"/>
    </xf>
    <xf numFmtId="0" fontId="4" fillId="0" borderId="0"/>
  </cellStyleXfs>
  <cellXfs count="470">
    <xf numFmtId="0" fontId="0" fillId="0" borderId="0" xfId="0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0" xfId="0" applyFont="1" applyFill="1" applyBorder="1" applyAlignment="1" applyProtection="1">
      <alignment horizontal="left"/>
    </xf>
    <xf numFmtId="2" fontId="6" fillId="0" borderId="0" xfId="1" applyNumberFormat="1" applyFont="1" applyFill="1" applyBorder="1" applyAlignment="1" applyProtection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16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/>
    <xf numFmtId="2" fontId="18" fillId="0" borderId="0" xfId="0" applyNumberFormat="1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left" vertical="top" wrapText="1"/>
    </xf>
    <xf numFmtId="2" fontId="24" fillId="0" borderId="1" xfId="1" applyNumberFormat="1" applyFont="1" applyFill="1" applyBorder="1" applyAlignment="1" applyProtection="1">
      <alignment horizontal="right"/>
    </xf>
    <xf numFmtId="0" fontId="24" fillId="0" borderId="1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/>
    <xf numFmtId="4" fontId="10" fillId="0" borderId="0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2" fontId="19" fillId="0" borderId="6" xfId="0" applyNumberFormat="1" applyFont="1" applyFill="1" applyBorder="1" applyAlignment="1" applyProtection="1">
      <alignment horizontal="center" vertical="center" wrapText="1"/>
    </xf>
    <xf numFmtId="2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</xf>
    <xf numFmtId="2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19" fillId="0" borderId="8" xfId="3" applyFont="1" applyFill="1" applyBorder="1" applyAlignment="1">
      <alignment vertical="center"/>
    </xf>
    <xf numFmtId="0" fontId="19" fillId="0" borderId="9" xfId="3" applyFont="1" applyFill="1" applyBorder="1" applyAlignment="1">
      <alignment vertical="center"/>
    </xf>
    <xf numFmtId="0" fontId="19" fillId="0" borderId="9" xfId="3" applyFont="1" applyFill="1" applyBorder="1" applyAlignment="1">
      <alignment horizontal="right"/>
    </xf>
    <xf numFmtId="10" fontId="19" fillId="0" borderId="9" xfId="3" applyNumberFormat="1" applyFont="1" applyFill="1" applyBorder="1" applyAlignment="1">
      <alignment horizontal="center" vertical="center"/>
    </xf>
    <xf numFmtId="9" fontId="19" fillId="0" borderId="9" xfId="3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9" xfId="3" applyFont="1" applyFill="1" applyBorder="1" applyAlignment="1">
      <alignment horizontal="center"/>
    </xf>
    <xf numFmtId="1" fontId="19" fillId="0" borderId="9" xfId="3" applyNumberFormat="1" applyFont="1" applyFill="1" applyBorder="1" applyAlignment="1">
      <alignment horizontal="center"/>
    </xf>
    <xf numFmtId="4" fontId="19" fillId="0" borderId="9" xfId="3" applyNumberFormat="1" applyFont="1" applyFill="1" applyBorder="1" applyAlignment="1">
      <alignment horizontal="center"/>
    </xf>
    <xf numFmtId="4" fontId="19" fillId="0" borderId="9" xfId="0" applyNumberFormat="1" applyFont="1" applyFill="1" applyBorder="1"/>
    <xf numFmtId="4" fontId="19" fillId="0" borderId="10" xfId="0" applyNumberFormat="1" applyFont="1" applyFill="1" applyBorder="1"/>
    <xf numFmtId="0" fontId="19" fillId="0" borderId="2" xfId="3" applyFont="1" applyFill="1" applyBorder="1" applyAlignment="1">
      <alignment vertical="center"/>
    </xf>
    <xf numFmtId="0" fontId="19" fillId="0" borderId="3" xfId="3" applyFont="1" applyFill="1" applyBorder="1" applyAlignment="1">
      <alignment vertical="center"/>
    </xf>
    <xf numFmtId="0" fontId="22" fillId="0" borderId="3" xfId="3" applyFont="1" applyFill="1" applyBorder="1" applyAlignment="1">
      <alignment horizontal="right"/>
    </xf>
    <xf numFmtId="10" fontId="19" fillId="0" borderId="3" xfId="3" applyNumberFormat="1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/>
    </xf>
    <xf numFmtId="0" fontId="19" fillId="0" borderId="3" xfId="0" applyFont="1" applyFill="1" applyBorder="1"/>
    <xf numFmtId="1" fontId="19" fillId="0" borderId="3" xfId="3" applyNumberFormat="1" applyFont="1" applyFill="1" applyBorder="1" applyAlignment="1">
      <alignment horizontal="center"/>
    </xf>
    <xf numFmtId="4" fontId="18" fillId="0" borderId="4" xfId="0" applyNumberFormat="1" applyFont="1" applyFill="1" applyBorder="1"/>
    <xf numFmtId="0" fontId="19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" fontId="19" fillId="0" borderId="0" xfId="3" applyNumberFormat="1" applyFont="1" applyFill="1" applyBorder="1" applyAlignment="1">
      <alignment horizontal="center"/>
    </xf>
    <xf numFmtId="2" fontId="18" fillId="0" borderId="0" xfId="3" applyNumberFormat="1" applyFont="1" applyFill="1" applyBorder="1" applyAlignment="1">
      <alignment horizontal="center"/>
    </xf>
    <xf numFmtId="0" fontId="19" fillId="0" borderId="0" xfId="0" applyFont="1" applyFill="1" applyBorder="1"/>
    <xf numFmtId="2" fontId="18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/>
    <xf numFmtId="0" fontId="26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20" fillId="0" borderId="0" xfId="3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2" fontId="19" fillId="0" borderId="2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8" fillId="0" borderId="9" xfId="0" applyNumberFormat="1" applyFont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4" fontId="18" fillId="0" borderId="6" xfId="0" applyNumberFormat="1" applyFont="1" applyFill="1" applyBorder="1"/>
    <xf numFmtId="4" fontId="18" fillId="0" borderId="7" xfId="0" applyNumberFormat="1" applyFont="1" applyFill="1" applyBorder="1"/>
    <xf numFmtId="0" fontId="19" fillId="0" borderId="17" xfId="0" applyFont="1" applyFill="1" applyBorder="1" applyAlignment="1" applyProtection="1">
      <alignment horizontal="center" vertical="center" wrapText="1"/>
    </xf>
    <xf numFmtId="2" fontId="19" fillId="0" borderId="17" xfId="0" applyNumberFormat="1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/>
    <xf numFmtId="167" fontId="19" fillId="0" borderId="6" xfId="0" applyNumberFormat="1" applyFont="1" applyFill="1" applyBorder="1" applyAlignment="1" applyProtection="1">
      <alignment horizontal="center" vertical="center" wrapText="1"/>
    </xf>
    <xf numFmtId="167" fontId="19" fillId="0" borderId="9" xfId="0" applyNumberFormat="1" applyFont="1" applyFill="1" applyBorder="1" applyAlignment="1" applyProtection="1">
      <alignment horizontal="center" vertical="center" wrapText="1"/>
    </xf>
    <xf numFmtId="167" fontId="19" fillId="0" borderId="9" xfId="3" applyNumberFormat="1" applyFont="1" applyFill="1" applyBorder="1" applyAlignment="1">
      <alignment horizontal="center"/>
    </xf>
    <xf numFmtId="167" fontId="18" fillId="0" borderId="3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10" fontId="11" fillId="0" borderId="27" xfId="0" applyNumberFormat="1" applyFont="1" applyFill="1" applyBorder="1" applyAlignment="1">
      <alignment horizontal="center" vertical="center"/>
    </xf>
    <xf numFmtId="10" fontId="11" fillId="0" borderId="26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 vertical="center" wrapText="1"/>
    </xf>
    <xf numFmtId="2" fontId="33" fillId="2" borderId="6" xfId="0" applyNumberFormat="1" applyFont="1" applyFill="1" applyBorder="1" applyAlignment="1" applyProtection="1">
      <alignment horizontal="center" vertical="center" wrapText="1"/>
    </xf>
    <xf numFmtId="4" fontId="33" fillId="2" borderId="9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 applyProtection="1">
      <alignment horizontal="center" vertical="center" wrapText="1"/>
    </xf>
    <xf numFmtId="0" fontId="32" fillId="2" borderId="12" xfId="0" applyFont="1" applyFill="1" applyBorder="1" applyAlignment="1">
      <alignment horizontal="center"/>
    </xf>
    <xf numFmtId="49" fontId="19" fillId="0" borderId="16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 wrapText="1"/>
    </xf>
    <xf numFmtId="2" fontId="18" fillId="0" borderId="19" xfId="0" applyNumberFormat="1" applyFont="1" applyBorder="1" applyAlignment="1">
      <alignment horizontal="center" vertical="center" wrapText="1"/>
    </xf>
    <xf numFmtId="2" fontId="18" fillId="0" borderId="19" xfId="0" applyNumberFormat="1" applyFont="1" applyFill="1" applyBorder="1" applyAlignment="1">
      <alignment horizontal="right" vertical="center" wrapText="1"/>
    </xf>
    <xf numFmtId="2" fontId="18" fillId="0" borderId="19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 applyProtection="1">
      <alignment horizontal="center" vertical="center" wrapText="1"/>
    </xf>
    <xf numFmtId="167" fontId="18" fillId="0" borderId="19" xfId="0" applyNumberFormat="1" applyFont="1" applyFill="1" applyBorder="1" applyAlignment="1" applyProtection="1">
      <alignment horizontal="center" vertical="center" wrapText="1"/>
    </xf>
    <xf numFmtId="2" fontId="18" fillId="0" borderId="19" xfId="0" applyNumberFormat="1" applyFont="1" applyFill="1" applyBorder="1" applyAlignment="1" applyProtection="1">
      <alignment horizontal="center" vertical="center" wrapText="1"/>
    </xf>
    <xf numFmtId="2" fontId="18" fillId="0" borderId="29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4" fontId="33" fillId="2" borderId="2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4" fontId="6" fillId="0" borderId="10" xfId="0" applyNumberFormat="1" applyFont="1" applyFill="1" applyBorder="1" applyAlignment="1" applyProtection="1">
      <alignment horizontal="right" vertical="center" wrapText="1"/>
    </xf>
    <xf numFmtId="4" fontId="13" fillId="0" borderId="10" xfId="0" applyNumberFormat="1" applyFont="1" applyFill="1" applyBorder="1" applyAlignment="1">
      <alignment horizontal="right" vertical="center"/>
    </xf>
    <xf numFmtId="4" fontId="19" fillId="0" borderId="10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2" fontId="19" fillId="0" borderId="22" xfId="0" applyNumberFormat="1" applyFont="1" applyFill="1" applyBorder="1" applyAlignment="1">
      <alignment horizontal="left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2" fontId="19" fillId="0" borderId="22" xfId="0" applyNumberFormat="1" applyFont="1" applyFill="1" applyBorder="1" applyAlignment="1" applyProtection="1">
      <alignment horizontal="center" vertical="center" wrapText="1"/>
    </xf>
    <xf numFmtId="167" fontId="19" fillId="0" borderId="22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19" fillId="0" borderId="43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right" vertical="center"/>
    </xf>
    <xf numFmtId="2" fontId="18" fillId="0" borderId="17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2" fontId="19" fillId="3" borderId="6" xfId="0" applyNumberFormat="1" applyFont="1" applyFill="1" applyBorder="1" applyAlignment="1" applyProtection="1">
      <alignment horizontal="center" vertical="center" wrapText="1"/>
    </xf>
    <xf numFmtId="2" fontId="33" fillId="3" borderId="6" xfId="0" applyNumberFormat="1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2" fontId="18" fillId="3" borderId="9" xfId="0" applyNumberFormat="1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 applyProtection="1">
      <alignment horizontal="center" vertical="center" wrapText="1"/>
    </xf>
    <xf numFmtId="2" fontId="33" fillId="3" borderId="9" xfId="0" applyNumberFormat="1" applyFont="1" applyFill="1" applyBorder="1" applyAlignment="1" applyProtection="1">
      <alignment horizontal="center" vertical="center" wrapText="1"/>
    </xf>
    <xf numFmtId="167" fontId="19" fillId="3" borderId="9" xfId="0" applyNumberFormat="1" applyFont="1" applyFill="1" applyBorder="1" applyAlignment="1" applyProtection="1">
      <alignment horizontal="center" vertical="center" wrapText="1"/>
    </xf>
    <xf numFmtId="2" fontId="19" fillId="3" borderId="10" xfId="0" applyNumberFormat="1" applyFont="1" applyFill="1" applyBorder="1" applyAlignment="1" applyProtection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33" fillId="3" borderId="9" xfId="0" applyNumberFormat="1" applyFont="1" applyFill="1" applyBorder="1" applyAlignment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2" fontId="19" fillId="3" borderId="19" xfId="0" applyNumberFormat="1" applyFont="1" applyFill="1" applyBorder="1" applyAlignment="1">
      <alignment horizontal="left" vertical="top" wrapText="1"/>
    </xf>
    <xf numFmtId="2" fontId="19" fillId="3" borderId="19" xfId="0" applyNumberFormat="1" applyFont="1" applyFill="1" applyBorder="1" applyAlignment="1" applyProtection="1">
      <alignment horizontal="center" vertical="center" wrapText="1"/>
    </xf>
    <xf numFmtId="4" fontId="33" fillId="3" borderId="19" xfId="0" applyNumberFormat="1" applyFont="1" applyFill="1" applyBorder="1" applyAlignment="1">
      <alignment horizontal="center" vertical="center" wrapText="1"/>
    </xf>
    <xf numFmtId="167" fontId="19" fillId="3" borderId="19" xfId="0" applyNumberFormat="1" applyFont="1" applyFill="1" applyBorder="1" applyAlignment="1" applyProtection="1">
      <alignment horizontal="center" vertical="center" wrapText="1"/>
    </xf>
    <xf numFmtId="2" fontId="19" fillId="3" borderId="29" xfId="0" applyNumberFormat="1" applyFont="1" applyFill="1" applyBorder="1" applyAlignment="1" applyProtection="1">
      <alignment horizontal="center" vertical="center" wrapText="1"/>
    </xf>
    <xf numFmtId="4" fontId="18" fillId="3" borderId="6" xfId="0" applyNumberFormat="1" applyFont="1" applyFill="1" applyBorder="1"/>
    <xf numFmtId="0" fontId="19" fillId="3" borderId="8" xfId="3" applyFont="1" applyFill="1" applyBorder="1" applyAlignment="1">
      <alignment vertical="center"/>
    </xf>
    <xf numFmtId="0" fontId="19" fillId="3" borderId="9" xfId="3" applyFont="1" applyFill="1" applyBorder="1" applyAlignment="1">
      <alignment vertical="center"/>
    </xf>
    <xf numFmtId="0" fontId="19" fillId="3" borderId="9" xfId="3" applyFont="1" applyFill="1" applyBorder="1" applyAlignment="1">
      <alignment horizontal="right"/>
    </xf>
    <xf numFmtId="10" fontId="19" fillId="3" borderId="9" xfId="3" applyNumberFormat="1" applyFont="1" applyFill="1" applyBorder="1" applyAlignment="1">
      <alignment horizontal="center" vertical="center"/>
    </xf>
    <xf numFmtId="9" fontId="19" fillId="3" borderId="9" xfId="3" applyNumberFormat="1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9" xfId="3" applyFont="1" applyFill="1" applyBorder="1" applyAlignment="1">
      <alignment horizontal="center"/>
    </xf>
    <xf numFmtId="1" fontId="19" fillId="3" borderId="9" xfId="3" applyNumberFormat="1" applyFont="1" applyFill="1" applyBorder="1" applyAlignment="1">
      <alignment horizontal="center"/>
    </xf>
    <xf numFmtId="167" fontId="19" fillId="3" borderId="9" xfId="3" applyNumberFormat="1" applyFont="1" applyFill="1" applyBorder="1" applyAlignment="1">
      <alignment horizontal="center"/>
    </xf>
    <xf numFmtId="4" fontId="19" fillId="3" borderId="9" xfId="3" applyNumberFormat="1" applyFont="1" applyFill="1" applyBorder="1" applyAlignment="1">
      <alignment horizontal="center"/>
    </xf>
    <xf numFmtId="4" fontId="19" fillId="3" borderId="9" xfId="0" applyNumberFormat="1" applyFont="1" applyFill="1" applyBorder="1"/>
    <xf numFmtId="0" fontId="19" fillId="3" borderId="2" xfId="3" applyFont="1" applyFill="1" applyBorder="1" applyAlignment="1">
      <alignment vertical="center"/>
    </xf>
    <xf numFmtId="0" fontId="19" fillId="3" borderId="3" xfId="3" applyFont="1" applyFill="1" applyBorder="1" applyAlignment="1">
      <alignment vertical="center"/>
    </xf>
    <xf numFmtId="0" fontId="22" fillId="3" borderId="3" xfId="3" applyFont="1" applyFill="1" applyBorder="1" applyAlignment="1">
      <alignment horizontal="right"/>
    </xf>
    <xf numFmtId="10" fontId="19" fillId="3" borderId="3" xfId="3" applyNumberFormat="1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/>
    </xf>
    <xf numFmtId="0" fontId="19" fillId="3" borderId="3" xfId="0" applyFont="1" applyFill="1" applyBorder="1"/>
    <xf numFmtId="1" fontId="19" fillId="3" borderId="3" xfId="3" applyNumberFormat="1" applyFont="1" applyFill="1" applyBorder="1" applyAlignment="1">
      <alignment horizontal="center"/>
    </xf>
    <xf numFmtId="4" fontId="18" fillId="3" borderId="3" xfId="0" applyNumberFormat="1" applyFont="1" applyFill="1" applyBorder="1"/>
    <xf numFmtId="0" fontId="19" fillId="3" borderId="0" xfId="3" applyFont="1" applyFill="1" applyBorder="1" applyAlignment="1">
      <alignment vertical="center"/>
    </xf>
    <xf numFmtId="0" fontId="22" fillId="3" borderId="0" xfId="3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/>
    </xf>
    <xf numFmtId="1" fontId="19" fillId="3" borderId="0" xfId="3" applyNumberFormat="1" applyFont="1" applyFill="1" applyBorder="1" applyAlignment="1">
      <alignment horizontal="center"/>
    </xf>
    <xf numFmtId="2" fontId="18" fillId="3" borderId="0" xfId="3" applyNumberFormat="1" applyFont="1" applyFill="1" applyBorder="1" applyAlignment="1">
      <alignment horizontal="center"/>
    </xf>
    <xf numFmtId="0" fontId="19" fillId="3" borderId="0" xfId="0" applyFont="1" applyFill="1" applyBorder="1"/>
    <xf numFmtId="2" fontId="18" fillId="3" borderId="0" xfId="0" applyNumberFormat="1" applyFont="1" applyFill="1" applyBorder="1"/>
    <xf numFmtId="0" fontId="26" fillId="3" borderId="0" xfId="0" applyFont="1" applyFill="1" applyAlignment="1">
      <alignment vertical="center"/>
    </xf>
    <xf numFmtId="0" fontId="27" fillId="3" borderId="0" xfId="0" applyFont="1" applyFill="1" applyBorder="1" applyAlignment="1"/>
    <xf numFmtId="0" fontId="26" fillId="3" borderId="0" xfId="0" applyFont="1" applyFill="1"/>
    <xf numFmtId="0" fontId="0" fillId="3" borderId="0" xfId="0" applyFill="1"/>
    <xf numFmtId="0" fontId="23" fillId="3" borderId="17" xfId="0" applyFont="1" applyFill="1" applyBorder="1" applyAlignment="1">
      <alignment horizontal="center"/>
    </xf>
    <xf numFmtId="4" fontId="19" fillId="3" borderId="21" xfId="0" applyNumberFormat="1" applyFont="1" applyFill="1" applyBorder="1" applyAlignment="1">
      <alignment horizontal="center" vertical="center" wrapText="1"/>
    </xf>
    <xf numFmtId="4" fontId="18" fillId="3" borderId="48" xfId="0" applyNumberFormat="1" applyFont="1" applyFill="1" applyBorder="1"/>
    <xf numFmtId="4" fontId="18" fillId="3" borderId="51" xfId="0" applyNumberFormat="1" applyFont="1" applyFill="1" applyBorder="1"/>
    <xf numFmtId="4" fontId="19" fillId="3" borderId="49" xfId="0" applyNumberFormat="1" applyFont="1" applyFill="1" applyBorder="1"/>
    <xf numFmtId="0" fontId="19" fillId="0" borderId="26" xfId="0" applyFont="1" applyFill="1" applyBorder="1"/>
    <xf numFmtId="49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2" fontId="19" fillId="0" borderId="46" xfId="0" applyNumberFormat="1" applyFont="1" applyFill="1" applyBorder="1" applyAlignment="1" applyProtection="1">
      <alignment horizontal="center" vertical="center" wrapText="1"/>
    </xf>
    <xf numFmtId="2" fontId="19" fillId="0" borderId="34" xfId="0" applyNumberFormat="1" applyFont="1" applyFill="1" applyBorder="1" applyAlignment="1" applyProtection="1">
      <alignment horizontal="center" vertical="center" wrapText="1"/>
    </xf>
    <xf numFmtId="4" fontId="19" fillId="0" borderId="21" xfId="0" applyNumberFormat="1" applyFont="1" applyFill="1" applyBorder="1"/>
    <xf numFmtId="4" fontId="19" fillId="0" borderId="21" xfId="3" applyNumberFormat="1" applyFont="1" applyFill="1" applyBorder="1" applyAlignment="1">
      <alignment horizontal="center"/>
    </xf>
    <xf numFmtId="167" fontId="19" fillId="0" borderId="21" xfId="3" applyNumberFormat="1" applyFont="1" applyFill="1" applyBorder="1" applyAlignment="1">
      <alignment horizontal="center"/>
    </xf>
    <xf numFmtId="4" fontId="18" fillId="0" borderId="48" xfId="0" applyNumberFormat="1" applyFont="1" applyFill="1" applyBorder="1"/>
    <xf numFmtId="4" fontId="19" fillId="0" borderId="49" xfId="0" applyNumberFormat="1" applyFont="1" applyFill="1" applyBorder="1"/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2" fontId="18" fillId="0" borderId="46" xfId="0" applyNumberFormat="1" applyFont="1" applyFill="1" applyBorder="1" applyAlignment="1">
      <alignment horizontal="right" vertical="top" wrapText="1"/>
    </xf>
    <xf numFmtId="4" fontId="18" fillId="0" borderId="53" xfId="0" applyNumberFormat="1" applyFont="1" applyFill="1" applyBorder="1"/>
    <xf numFmtId="167" fontId="18" fillId="0" borderId="54" xfId="0" applyNumberFormat="1" applyFont="1" applyFill="1" applyBorder="1"/>
    <xf numFmtId="4" fontId="18" fillId="0" borderId="54" xfId="0" applyNumberFormat="1" applyFont="1" applyFill="1" applyBorder="1"/>
    <xf numFmtId="4" fontId="18" fillId="0" borderId="55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9" fillId="3" borderId="0" xfId="0" applyFont="1" applyFill="1"/>
    <xf numFmtId="0" fontId="19" fillId="0" borderId="9" xfId="0" applyFont="1" applyFill="1" applyBorder="1" applyAlignment="1" applyProtection="1">
      <alignment horizontal="center" vertical="center" wrapText="1"/>
    </xf>
    <xf numFmtId="2" fontId="19" fillId="3" borderId="21" xfId="0" applyNumberFormat="1" applyFont="1" applyFill="1" applyBorder="1" applyAlignment="1" applyProtection="1">
      <alignment horizontal="center" vertical="center" wrapText="1"/>
    </xf>
    <xf numFmtId="4" fontId="33" fillId="3" borderId="20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right" vertical="center"/>
    </xf>
    <xf numFmtId="4" fontId="19" fillId="3" borderId="9" xfId="0" applyNumberFormat="1" applyFont="1" applyFill="1" applyBorder="1" applyAlignment="1" applyProtection="1">
      <alignment horizontal="center" vertical="center" wrapText="1"/>
    </xf>
    <xf numFmtId="2" fontId="18" fillId="3" borderId="9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9" fillId="0" borderId="19" xfId="0" applyNumberFormat="1" applyFont="1" applyFill="1" applyBorder="1" applyAlignment="1">
      <alignment horizontal="left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center" vertical="center" wrapText="1"/>
    </xf>
    <xf numFmtId="167" fontId="19" fillId="0" borderId="0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 applyProtection="1">
      <alignment horizontal="center" vertical="center" wrapText="1"/>
    </xf>
    <xf numFmtId="49" fontId="19" fillId="0" borderId="2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4" fontId="33" fillId="0" borderId="21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2" fontId="19" fillId="0" borderId="22" xfId="0" applyNumberFormat="1" applyFont="1" applyFill="1" applyBorder="1" applyAlignment="1">
      <alignment horizontal="center" vertical="center" wrapText="1"/>
    </xf>
    <xf numFmtId="2" fontId="19" fillId="0" borderId="46" xfId="0" applyNumberFormat="1" applyFont="1" applyFill="1" applyBorder="1" applyAlignment="1">
      <alignment horizontal="center" vertical="center" wrapText="1"/>
    </xf>
    <xf numFmtId="2" fontId="19" fillId="0" borderId="46" xfId="0" applyNumberFormat="1" applyFont="1" applyFill="1" applyBorder="1" applyAlignment="1">
      <alignment horizontal="left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33" fillId="0" borderId="58" xfId="0" applyNumberFormat="1" applyFont="1" applyFill="1" applyBorder="1" applyAlignment="1">
      <alignment horizontal="center" vertical="center" wrapText="1"/>
    </xf>
    <xf numFmtId="2" fontId="19" fillId="0" borderId="58" xfId="0" applyNumberFormat="1" applyFont="1" applyFill="1" applyBorder="1" applyAlignment="1" applyProtection="1">
      <alignment horizontal="center" vertical="center" wrapText="1"/>
    </xf>
    <xf numFmtId="167" fontId="19" fillId="0" borderId="58" xfId="0" applyNumberFormat="1" applyFont="1" applyFill="1" applyBorder="1" applyAlignment="1" applyProtection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2" fontId="19" fillId="0" borderId="38" xfId="0" applyNumberFormat="1" applyFont="1" applyFill="1" applyBorder="1" applyAlignment="1" applyProtection="1">
      <alignment horizontal="center" vertical="center" wrapText="1"/>
    </xf>
    <xf numFmtId="2" fontId="19" fillId="0" borderId="32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4" fontId="33" fillId="0" borderId="26" xfId="0" applyNumberFormat="1" applyFont="1" applyFill="1" applyBorder="1" applyAlignment="1">
      <alignment horizontal="center" vertical="center" wrapText="1"/>
    </xf>
    <xf numFmtId="2" fontId="19" fillId="0" borderId="26" xfId="0" applyNumberFormat="1" applyFont="1" applyFill="1" applyBorder="1" applyAlignment="1" applyProtection="1">
      <alignment horizontal="center" vertical="center" wrapText="1"/>
    </xf>
    <xf numFmtId="167" fontId="19" fillId="0" borderId="26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2" fontId="19" fillId="0" borderId="59" xfId="0" applyNumberFormat="1" applyFont="1" applyFill="1" applyBorder="1" applyAlignment="1" applyProtection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 applyProtection="1">
      <alignment horizontal="center" vertical="center" wrapText="1"/>
    </xf>
    <xf numFmtId="2" fontId="19" fillId="0" borderId="52" xfId="0" applyNumberFormat="1" applyFont="1" applyFill="1" applyBorder="1" applyAlignment="1" applyProtection="1">
      <alignment horizontal="center" vertical="center" wrapText="1"/>
    </xf>
    <xf numFmtId="2" fontId="18" fillId="0" borderId="46" xfId="0" applyNumberFormat="1" applyFont="1" applyFill="1" applyBorder="1" applyAlignment="1">
      <alignment horizontal="left" vertical="center" wrapText="1"/>
    </xf>
    <xf numFmtId="4" fontId="33" fillId="0" borderId="46" xfId="0" applyNumberFormat="1" applyFont="1" applyFill="1" applyBorder="1" applyAlignment="1">
      <alignment horizontal="center" vertical="center" wrapText="1"/>
    </xf>
    <xf numFmtId="167" fontId="19" fillId="0" borderId="46" xfId="0" applyNumberFormat="1" applyFont="1" applyFill="1" applyBorder="1" applyAlignment="1" applyProtection="1">
      <alignment horizontal="center" vertical="center" wrapText="1"/>
    </xf>
    <xf numFmtId="2" fontId="19" fillId="0" borderId="57" xfId="0" applyNumberFormat="1" applyFont="1" applyFill="1" applyBorder="1" applyAlignment="1" applyProtection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4" fontId="33" fillId="3" borderId="21" xfId="0" applyNumberFormat="1" applyFont="1" applyFill="1" applyBorder="1" applyAlignment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 wrapText="1"/>
    </xf>
    <xf numFmtId="166" fontId="18" fillId="0" borderId="46" xfId="0" applyNumberFormat="1" applyFont="1" applyFill="1" applyBorder="1" applyAlignment="1" applyProtection="1">
      <alignment horizontal="center" vertical="center" wrapText="1"/>
    </xf>
    <xf numFmtId="2" fontId="18" fillId="3" borderId="46" xfId="0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>
      <alignment horizontal="left" vertical="justify"/>
    </xf>
    <xf numFmtId="0" fontId="2" fillId="0" borderId="9" xfId="6" applyNumberFormat="1" applyFont="1" applyBorder="1" applyAlignment="1">
      <alignment horizontal="center" vertical="center"/>
    </xf>
    <xf numFmtId="2" fontId="2" fillId="0" borderId="9" xfId="15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left" vertical="justify"/>
    </xf>
    <xf numFmtId="0" fontId="2" fillId="0" borderId="9" xfId="6" applyNumberFormat="1" applyFont="1" applyFill="1" applyBorder="1" applyAlignment="1">
      <alignment horizontal="center" vertical="center"/>
    </xf>
    <xf numFmtId="0" fontId="2" fillId="0" borderId="9" xfId="6" applyNumberFormat="1" applyFont="1" applyBorder="1" applyAlignment="1">
      <alignment horizontal="left" vertical="justify"/>
    </xf>
    <xf numFmtId="0" fontId="2" fillId="0" borderId="9" xfId="6" applyNumberFormat="1" applyFont="1" applyBorder="1" applyAlignment="1">
      <alignment horizontal="left" wrapText="1"/>
    </xf>
    <xf numFmtId="0" fontId="2" fillId="0" borderId="9" xfId="6" applyNumberFormat="1" applyFont="1" applyBorder="1" applyAlignment="1">
      <alignment horizontal="center" vertical="center" wrapText="1"/>
    </xf>
    <xf numFmtId="0" fontId="2" fillId="0" borderId="9" xfId="6" applyNumberFormat="1" applyFont="1" applyBorder="1" applyAlignment="1">
      <alignment horizontal="center" vertical="justify"/>
    </xf>
    <xf numFmtId="2" fontId="29" fillId="4" borderId="9" xfId="15" applyNumberFormat="1" applyFont="1" applyFill="1" applyBorder="1" applyAlignment="1">
      <alignment horizontal="center" vertical="center"/>
    </xf>
    <xf numFmtId="2" fontId="41" fillId="4" borderId="9" xfId="15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/>
    </xf>
    <xf numFmtId="2" fontId="28" fillId="0" borderId="25" xfId="1" applyNumberFormat="1" applyFont="1" applyFill="1" applyBorder="1" applyAlignment="1" applyProtection="1">
      <alignment horizont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8" fontId="8" fillId="0" borderId="15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right" vertical="center"/>
    </xf>
    <xf numFmtId="0" fontId="11" fillId="0" borderId="45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horizontal="right" vertical="center"/>
    </xf>
    <xf numFmtId="49" fontId="19" fillId="3" borderId="9" xfId="0" applyNumberFormat="1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" fontId="7" fillId="0" borderId="1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>
      <alignment horizontal="center" vertical="center" textRotation="90" wrapText="1"/>
    </xf>
    <xf numFmtId="0" fontId="23" fillId="3" borderId="6" xfId="0" applyFont="1" applyFill="1" applyBorder="1" applyAlignment="1">
      <alignment horizontal="center" vertical="center" textRotation="90"/>
    </xf>
    <xf numFmtId="0" fontId="23" fillId="3" borderId="9" xfId="0" applyFont="1" applyFill="1" applyBorder="1" applyAlignment="1">
      <alignment horizontal="center" vertical="center" textRotation="90"/>
    </xf>
    <xf numFmtId="0" fontId="23" fillId="3" borderId="3" xfId="0" applyFont="1" applyFill="1" applyBorder="1" applyAlignment="1">
      <alignment horizontal="center" vertical="center" textRotation="90"/>
    </xf>
    <xf numFmtId="0" fontId="23" fillId="3" borderId="9" xfId="0" applyFont="1" applyFill="1" applyBorder="1" applyAlignment="1">
      <alignment horizontal="center" vertical="center" textRotation="90" wrapText="1"/>
    </xf>
    <xf numFmtId="0" fontId="23" fillId="3" borderId="3" xfId="0" applyFont="1" applyFill="1" applyBorder="1" applyAlignment="1">
      <alignment horizontal="center" vertical="center" textRotation="90" wrapText="1"/>
    </xf>
    <xf numFmtId="0" fontId="18" fillId="3" borderId="56" xfId="0" applyFont="1" applyFill="1" applyBorder="1" applyAlignment="1">
      <alignment horizontal="right" vertical="top" wrapText="1"/>
    </xf>
    <xf numFmtId="0" fontId="18" fillId="3" borderId="47" xfId="0" applyFont="1" applyFill="1" applyBorder="1" applyAlignment="1">
      <alignment horizontal="right" vertical="top" wrapText="1"/>
    </xf>
    <xf numFmtId="0" fontId="18" fillId="3" borderId="53" xfId="0" applyFont="1" applyFill="1" applyBorder="1" applyAlignment="1">
      <alignment horizontal="right" vertical="top" wrapText="1"/>
    </xf>
    <xf numFmtId="0" fontId="32" fillId="3" borderId="9" xfId="0" applyFont="1" applyFill="1" applyBorder="1" applyAlignment="1">
      <alignment horizontal="center" vertical="center" textRotation="90" wrapText="1"/>
    </xf>
    <xf numFmtId="0" fontId="32" fillId="3" borderId="3" xfId="0" applyFont="1" applyFill="1" applyBorder="1" applyAlignment="1">
      <alignment horizontal="center" vertical="center" textRotation="90" wrapText="1"/>
    </xf>
    <xf numFmtId="0" fontId="2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quotePrefix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textRotation="90" wrapText="1"/>
    </xf>
    <xf numFmtId="0" fontId="32" fillId="2" borderId="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/>
    </xf>
    <xf numFmtId="168" fontId="5" fillId="3" borderId="1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3" xfId="0" applyFont="1" applyFill="1" applyBorder="1" applyAlignment="1">
      <alignment horizontal="center" vertical="center" textRotation="90" wrapText="1"/>
    </xf>
    <xf numFmtId="0" fontId="7" fillId="0" borderId="15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 wrapText="1"/>
    </xf>
    <xf numFmtId="0" fontId="18" fillId="0" borderId="56" xfId="0" applyFont="1" applyFill="1" applyBorder="1" applyAlignment="1">
      <alignment horizontal="right" vertical="center" wrapText="1"/>
    </xf>
    <xf numFmtId="0" fontId="18" fillId="0" borderId="47" xfId="0" applyFont="1" applyFill="1" applyBorder="1" applyAlignment="1">
      <alignment horizontal="right" vertical="center" wrapText="1"/>
    </xf>
    <xf numFmtId="0" fontId="18" fillId="0" borderId="53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4" xfId="0" applyFont="1" applyFill="1" applyBorder="1" applyAlignment="1">
      <alignment horizontal="center" vertical="center" textRotation="90" wrapText="1"/>
    </xf>
    <xf numFmtId="0" fontId="32" fillId="0" borderId="9" xfId="0" applyFont="1" applyFill="1" applyBorder="1" applyAlignment="1">
      <alignment horizontal="center" vertical="center" textRotation="90" wrapText="1"/>
    </xf>
    <xf numFmtId="0" fontId="32" fillId="0" borderId="3" xfId="0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textRotation="90" wrapText="1"/>
    </xf>
    <xf numFmtId="0" fontId="32" fillId="0" borderId="4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32" fillId="2" borderId="9" xfId="0" applyFont="1" applyFill="1" applyBorder="1" applyAlignment="1">
      <alignment horizontal="center" vertical="center" textRotation="90" wrapText="1"/>
    </xf>
    <xf numFmtId="0" fontId="32" fillId="2" borderId="3" xfId="0" applyFont="1" applyFill="1" applyBorder="1" applyAlignment="1">
      <alignment horizontal="center" vertical="center" textRotation="90" wrapText="1"/>
    </xf>
  </cellXfs>
  <cellStyles count="16">
    <cellStyle name="Excel Built-in Normal" xfId="13"/>
    <cellStyle name="Komats" xfId="1" builtinId="3"/>
    <cellStyle name="Normal 11" xfId="9"/>
    <cellStyle name="Normal 2" xfId="2"/>
    <cellStyle name="Normal 2 2" xfId="12"/>
    <cellStyle name="Normal 2 3" xfId="8"/>
    <cellStyle name="Normal 3" xfId="11"/>
    <cellStyle name="Normal 6" xfId="7"/>
    <cellStyle name="Normal_Liela%2084%20muzejs" xfId="3"/>
    <cellStyle name="Normal_Liepaja Peldu 5 UK tames" xfId="15"/>
    <cellStyle name="Normal_OzolniekuUKT_07_07_2009_ar_formulam" xfId="4"/>
    <cellStyle name="Parastais_Kopsavilk1" xfId="5"/>
    <cellStyle name="Parasts" xfId="0" builtinId="0"/>
    <cellStyle name="Style 1" xfId="6"/>
    <cellStyle name="Обычный_RM 7" xfId="14"/>
    <cellStyle name="Стиль 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H18" sqref="H18"/>
    </sheetView>
  </sheetViews>
  <sheetFormatPr defaultColWidth="14" defaultRowHeight="12.75" x14ac:dyDescent="0.2"/>
  <cols>
    <col min="1" max="1" width="10.7109375" style="15" customWidth="1"/>
    <col min="2" max="2" width="9.28515625" style="15" customWidth="1"/>
    <col min="3" max="3" width="50.7109375" style="18" customWidth="1"/>
    <col min="4" max="4" width="16.5703125" style="16" customWidth="1"/>
    <col min="5" max="5" width="15.5703125" style="16" bestFit="1" customWidth="1"/>
    <col min="6" max="16384" width="14" style="16"/>
  </cols>
  <sheetData>
    <row r="1" spans="1:6" x14ac:dyDescent="0.2">
      <c r="C1" s="161"/>
      <c r="D1" s="162" t="s">
        <v>25</v>
      </c>
    </row>
    <row r="2" spans="1:6" x14ac:dyDescent="0.2">
      <c r="B2" s="17"/>
      <c r="C2" s="163"/>
      <c r="D2" s="162" t="s">
        <v>26</v>
      </c>
    </row>
    <row r="3" spans="1:6" x14ac:dyDescent="0.2">
      <c r="C3" s="164"/>
      <c r="D3" s="162" t="s">
        <v>27</v>
      </c>
    </row>
    <row r="4" spans="1:6" x14ac:dyDescent="0.2">
      <c r="B4" s="17"/>
      <c r="C4" s="164"/>
      <c r="D4" s="162"/>
    </row>
    <row r="5" spans="1:6" x14ac:dyDescent="0.2">
      <c r="B5" s="19"/>
      <c r="C5" s="164"/>
      <c r="D5" s="162" t="s">
        <v>28</v>
      </c>
    </row>
    <row r="6" spans="1:6" x14ac:dyDescent="0.2">
      <c r="B6" s="19"/>
      <c r="C6" s="164"/>
      <c r="D6" s="162" t="s">
        <v>69</v>
      </c>
    </row>
    <row r="7" spans="1:6" x14ac:dyDescent="0.2">
      <c r="C7" s="16"/>
      <c r="D7" s="15"/>
    </row>
    <row r="8" spans="1:6" ht="16.5" x14ac:dyDescent="0.2">
      <c r="C8" s="133" t="s">
        <v>29</v>
      </c>
      <c r="D8" s="15"/>
    </row>
    <row r="9" spans="1:6" x14ac:dyDescent="0.2">
      <c r="C9" s="129"/>
      <c r="D9" s="15"/>
    </row>
    <row r="10" spans="1:6" x14ac:dyDescent="0.2">
      <c r="C10" s="129"/>
      <c r="D10" s="15"/>
    </row>
    <row r="11" spans="1:6" ht="12.75" customHeight="1" x14ac:dyDescent="0.2">
      <c r="A11" s="352"/>
      <c r="B11" s="352"/>
      <c r="C11" s="352"/>
      <c r="D11" s="352"/>
      <c r="F11" s="21"/>
    </row>
    <row r="12" spans="1:6" x14ac:dyDescent="0.2">
      <c r="A12" s="47"/>
      <c r="C12" s="20"/>
      <c r="D12" s="15"/>
      <c r="F12" s="20"/>
    </row>
    <row r="13" spans="1:6" ht="12.75" customHeight="1" x14ac:dyDescent="0.2">
      <c r="A13" s="352"/>
      <c r="B13" s="352"/>
      <c r="C13" s="352"/>
      <c r="D13" s="352"/>
    </row>
    <row r="14" spans="1:6" x14ac:dyDescent="0.2">
      <c r="A14" s="47"/>
      <c r="C14" s="22"/>
      <c r="D14" s="15"/>
    </row>
    <row r="15" spans="1:6" x14ac:dyDescent="0.2">
      <c r="D15" s="23"/>
    </row>
    <row r="16" spans="1:6" ht="6.75" customHeight="1" thickBot="1" x14ac:dyDescent="0.25">
      <c r="B16" s="19"/>
      <c r="C16" s="22"/>
      <c r="D16" s="15"/>
    </row>
    <row r="17" spans="1:6" x14ac:dyDescent="0.2">
      <c r="A17" s="357" t="s">
        <v>3</v>
      </c>
      <c r="B17" s="359" t="s">
        <v>30</v>
      </c>
      <c r="C17" s="359" t="s">
        <v>5</v>
      </c>
      <c r="D17" s="353" t="s">
        <v>66</v>
      </c>
    </row>
    <row r="18" spans="1:6" ht="24.75" customHeight="1" x14ac:dyDescent="0.2">
      <c r="A18" s="358"/>
      <c r="B18" s="360"/>
      <c r="C18" s="360"/>
      <c r="D18" s="354"/>
    </row>
    <row r="19" spans="1:6" ht="13.5" thickBot="1" x14ac:dyDescent="0.25">
      <c r="A19" s="24">
        <v>1</v>
      </c>
      <c r="B19" s="25">
        <v>2</v>
      </c>
      <c r="C19" s="25">
        <v>3</v>
      </c>
      <c r="D19" s="26">
        <v>4</v>
      </c>
    </row>
    <row r="20" spans="1:6" s="31" customFormat="1" x14ac:dyDescent="0.2">
      <c r="A20" s="27"/>
      <c r="B20" s="28"/>
      <c r="C20" s="29"/>
      <c r="D20" s="30"/>
      <c r="F20" s="16"/>
    </row>
    <row r="21" spans="1:6" s="31" customFormat="1" x14ac:dyDescent="0.2">
      <c r="A21" s="32">
        <v>1</v>
      </c>
      <c r="B21" s="33"/>
      <c r="C21" s="34" t="s">
        <v>114</v>
      </c>
      <c r="D21" s="165"/>
      <c r="F21" s="16"/>
    </row>
    <row r="22" spans="1:6" s="31" customFormat="1" x14ac:dyDescent="0.2">
      <c r="A22" s="32"/>
      <c r="B22" s="35"/>
      <c r="C22" s="34"/>
      <c r="D22" s="165"/>
      <c r="F22" s="16"/>
    </row>
    <row r="23" spans="1:6" ht="16.5" x14ac:dyDescent="0.2">
      <c r="A23" s="32"/>
      <c r="B23" s="36"/>
      <c r="C23" s="170" t="s">
        <v>31</v>
      </c>
      <c r="D23" s="169"/>
      <c r="E23" s="160"/>
    </row>
    <row r="24" spans="1:6" x14ac:dyDescent="0.2">
      <c r="A24" s="32"/>
      <c r="B24" s="36"/>
      <c r="C24" s="37"/>
      <c r="D24" s="166"/>
      <c r="E24" s="160"/>
    </row>
    <row r="25" spans="1:6" x14ac:dyDescent="0.2">
      <c r="A25" s="32"/>
      <c r="B25" s="36"/>
      <c r="C25" s="157" t="s">
        <v>356</v>
      </c>
      <c r="D25" s="167"/>
      <c r="E25" s="160"/>
    </row>
    <row r="26" spans="1:6" x14ac:dyDescent="0.2">
      <c r="A26" s="32"/>
      <c r="B26" s="36"/>
      <c r="C26" s="157"/>
      <c r="D26" s="167"/>
      <c r="E26" s="160"/>
    </row>
    <row r="27" spans="1:6" ht="16.5" x14ac:dyDescent="0.2">
      <c r="A27" s="32"/>
      <c r="B27" s="36"/>
      <c r="C27" s="170" t="s">
        <v>75</v>
      </c>
      <c r="D27" s="169"/>
      <c r="E27" s="160"/>
    </row>
    <row r="28" spans="1:6" x14ac:dyDescent="0.2">
      <c r="A28" s="32"/>
      <c r="B28" s="36"/>
      <c r="C28" s="37"/>
      <c r="D28" s="166"/>
      <c r="E28" s="160"/>
    </row>
    <row r="29" spans="1:6" ht="25.5" x14ac:dyDescent="0.2">
      <c r="A29" s="38"/>
      <c r="B29" s="36"/>
      <c r="C29" s="34" t="s">
        <v>67</v>
      </c>
      <c r="D29" s="168"/>
    </row>
    <row r="30" spans="1:6" x14ac:dyDescent="0.2">
      <c r="A30" s="38"/>
      <c r="B30" s="36"/>
      <c r="C30" s="34"/>
      <c r="D30" s="168"/>
    </row>
    <row r="31" spans="1:6" s="1" customFormat="1" ht="16.5" x14ac:dyDescent="0.2">
      <c r="A31" s="39"/>
      <c r="B31" s="40"/>
      <c r="C31" s="170" t="s">
        <v>68</v>
      </c>
      <c r="D31" s="171"/>
    </row>
    <row r="32" spans="1:6" ht="13.5" thickBot="1" x14ac:dyDescent="0.25">
      <c r="A32" s="41"/>
      <c r="B32" s="42"/>
      <c r="C32" s="43"/>
      <c r="D32" s="44"/>
      <c r="F32" s="45"/>
    </row>
    <row r="33" spans="1:9" s="2" customFormat="1" ht="15.75" x14ac:dyDescent="0.25">
      <c r="A33" s="3"/>
      <c r="B33" s="4"/>
      <c r="C33" s="3"/>
      <c r="D33" s="5"/>
      <c r="E33" s="6"/>
      <c r="F33" s="6"/>
    </row>
    <row r="34" spans="1:9" s="2" customFormat="1" ht="15.75" x14ac:dyDescent="0.25">
      <c r="A34" s="3"/>
      <c r="B34" s="4"/>
      <c r="C34" s="3"/>
      <c r="D34" s="5"/>
      <c r="E34" s="6"/>
      <c r="F34" s="6"/>
    </row>
    <row r="35" spans="1:9" s="2" customFormat="1" ht="15.75" x14ac:dyDescent="0.25">
      <c r="A35" s="3"/>
      <c r="B35" s="4"/>
      <c r="C35" s="3"/>
      <c r="D35" s="5"/>
      <c r="E35" s="6"/>
      <c r="F35" s="6"/>
    </row>
    <row r="36" spans="1:9" s="2" customFormat="1" ht="15.75" x14ac:dyDescent="0.25">
      <c r="A36" s="3"/>
      <c r="B36" s="4"/>
      <c r="C36" s="3"/>
      <c r="D36" s="5"/>
      <c r="E36" s="6"/>
      <c r="F36" s="6"/>
    </row>
    <row r="37" spans="1:9" s="2" customFormat="1" ht="15" customHeight="1" x14ac:dyDescent="0.25">
      <c r="A37" s="3"/>
      <c r="B37" s="4"/>
      <c r="C37" s="3"/>
      <c r="D37" s="5"/>
      <c r="E37" s="6"/>
      <c r="F37" s="6"/>
      <c r="G37" s="7"/>
      <c r="H37" s="7"/>
    </row>
    <row r="38" spans="1:9" s="2" customFormat="1" ht="15.75" x14ac:dyDescent="0.25">
      <c r="A38" s="54"/>
      <c r="B38" s="361"/>
      <c r="C38" s="361"/>
      <c r="D38" s="361"/>
      <c r="E38" s="13"/>
      <c r="F38" s="6"/>
    </row>
    <row r="39" spans="1:9" s="2" customFormat="1" ht="15" customHeight="1" x14ac:dyDescent="0.25">
      <c r="A39" s="9"/>
      <c r="B39" s="355"/>
      <c r="C39" s="355"/>
      <c r="D39" s="355"/>
      <c r="E39" s="46"/>
      <c r="F39" s="46"/>
      <c r="G39" s="7"/>
      <c r="H39" s="7"/>
    </row>
    <row r="40" spans="1:9" s="2" customFormat="1" ht="15" customHeight="1" x14ac:dyDescent="0.25">
      <c r="A40" s="9"/>
      <c r="B40" s="199"/>
      <c r="C40" s="199"/>
      <c r="D40" s="199"/>
      <c r="E40" s="46"/>
      <c r="F40" s="46"/>
      <c r="G40" s="7"/>
      <c r="H40" s="7"/>
    </row>
    <row r="41" spans="1:9" s="2" customFormat="1" ht="15.75" customHeight="1" x14ac:dyDescent="0.25">
      <c r="A41" s="9"/>
      <c r="B41" s="9"/>
      <c r="C41" s="9"/>
      <c r="D41" s="5"/>
      <c r="E41" s="6"/>
      <c r="F41" s="6"/>
    </row>
    <row r="42" spans="1:9" s="2" customFormat="1" ht="15.75" x14ac:dyDescent="0.25">
      <c r="A42" s="54"/>
      <c r="B42" s="361"/>
      <c r="C42" s="361"/>
      <c r="D42" s="361"/>
      <c r="E42" s="13"/>
      <c r="F42" s="6"/>
    </row>
    <row r="43" spans="1:9" s="2" customFormat="1" ht="15" customHeight="1" x14ac:dyDescent="0.25">
      <c r="A43" s="9"/>
      <c r="B43" s="355"/>
      <c r="C43" s="355"/>
      <c r="D43" s="355"/>
      <c r="E43" s="46"/>
      <c r="F43" s="46"/>
      <c r="G43" s="7"/>
      <c r="H43" s="7"/>
    </row>
    <row r="44" spans="1:9" s="2" customFormat="1" ht="15" customHeight="1" x14ac:dyDescent="0.25">
      <c r="A44" s="9"/>
      <c r="B44" s="199"/>
      <c r="C44" s="199"/>
      <c r="D44" s="199"/>
      <c r="E44" s="46"/>
      <c r="F44" s="46"/>
      <c r="G44" s="7"/>
      <c r="H44" s="7"/>
    </row>
    <row r="45" spans="1:9" s="2" customFormat="1" ht="15.75" x14ac:dyDescent="0.25">
      <c r="C45" s="6"/>
      <c r="D45" s="6"/>
      <c r="E45" s="6"/>
      <c r="F45" s="6"/>
      <c r="G45" s="6"/>
      <c r="H45" s="6"/>
      <c r="I45" s="6"/>
    </row>
    <row r="46" spans="1:9" s="2" customFormat="1" ht="15.75" x14ac:dyDescent="0.25">
      <c r="A46" s="11"/>
      <c r="B46" s="11"/>
      <c r="C46" s="12"/>
      <c r="D46" s="52"/>
      <c r="E46" s="6"/>
      <c r="F46" s="6"/>
      <c r="G46" s="13"/>
      <c r="H46" s="6"/>
      <c r="I46" s="6"/>
    </row>
    <row r="47" spans="1:9" s="2" customFormat="1" ht="16.5" customHeight="1" x14ac:dyDescent="0.25">
      <c r="B47" s="356"/>
      <c r="C47" s="356"/>
      <c r="D47" s="356"/>
      <c r="E47" s="14"/>
      <c r="F47" s="14"/>
      <c r="G47" s="14"/>
      <c r="H47" s="14"/>
      <c r="I47" s="14"/>
    </row>
  </sheetData>
  <mergeCells count="11">
    <mergeCell ref="A13:D13"/>
    <mergeCell ref="A11:D11"/>
    <mergeCell ref="D17:D18"/>
    <mergeCell ref="B39:D39"/>
    <mergeCell ref="B47:D47"/>
    <mergeCell ref="A17:A18"/>
    <mergeCell ref="B17:B18"/>
    <mergeCell ref="C17:C18"/>
    <mergeCell ref="B38:D38"/>
    <mergeCell ref="B42:D42"/>
    <mergeCell ref="B43:D43"/>
  </mergeCells>
  <phoneticPr fontId="2" type="noConversion"/>
  <pageMargins left="1.1811023622047245" right="0.74803149606299213" top="0.59055118110236227" bottom="0.98425196850393704" header="0.51181102362204722" footer="0.51181102362204722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opLeftCell="A7" zoomScale="110" zoomScaleNormal="110" workbookViewId="0">
      <selection activeCell="L30" sqref="L30"/>
    </sheetView>
  </sheetViews>
  <sheetFormatPr defaultRowHeight="12.75" x14ac:dyDescent="0.2"/>
  <cols>
    <col min="1" max="1" width="5.85546875" style="59" customWidth="1"/>
    <col min="2" max="2" width="9" style="59" customWidth="1"/>
    <col min="3" max="3" width="28.5703125" style="59" customWidth="1"/>
    <col min="4" max="4" width="7.42578125" style="59" customWidth="1"/>
    <col min="5" max="5" width="13.42578125" style="59" customWidth="1"/>
    <col min="6" max="6" width="10" style="59" customWidth="1"/>
    <col min="7" max="7" width="10.85546875" style="59" customWidth="1"/>
    <col min="8" max="8" width="9.42578125" style="59" customWidth="1"/>
    <col min="9" max="9" width="9.85546875" style="59" customWidth="1"/>
    <col min="10" max="16384" width="9.140625" style="59"/>
  </cols>
  <sheetData>
    <row r="1" spans="1:9" ht="15.75" x14ac:dyDescent="0.25">
      <c r="A1" s="362" t="s">
        <v>50</v>
      </c>
      <c r="B1" s="362"/>
      <c r="C1" s="362"/>
      <c r="D1" s="362"/>
      <c r="E1" s="362"/>
      <c r="F1" s="362"/>
      <c r="G1" s="362"/>
      <c r="H1" s="362"/>
      <c r="I1" s="362"/>
    </row>
    <row r="2" spans="1:9" ht="17.25" customHeight="1" x14ac:dyDescent="0.3">
      <c r="A2" s="365" t="s">
        <v>70</v>
      </c>
      <c r="B2" s="365"/>
      <c r="C2" s="365"/>
      <c r="D2" s="365"/>
      <c r="E2" s="365"/>
      <c r="F2" s="365"/>
      <c r="G2" s="365"/>
      <c r="H2" s="365"/>
      <c r="I2" s="365"/>
    </row>
    <row r="3" spans="1:9" ht="13.5" x14ac:dyDescent="0.25">
      <c r="A3" s="366" t="s">
        <v>7</v>
      </c>
      <c r="B3" s="366"/>
      <c r="C3" s="366"/>
      <c r="D3" s="366"/>
      <c r="E3" s="366"/>
      <c r="F3" s="366"/>
      <c r="G3" s="366"/>
      <c r="H3" s="366"/>
      <c r="I3" s="366"/>
    </row>
    <row r="4" spans="1:9" x14ac:dyDescent="0.2">
      <c r="A4" s="369"/>
      <c r="B4" s="369"/>
      <c r="C4" s="369"/>
      <c r="D4" s="369"/>
      <c r="E4" s="369"/>
      <c r="F4" s="369"/>
      <c r="G4" s="369"/>
      <c r="H4" s="369"/>
      <c r="I4" s="369"/>
    </row>
    <row r="5" spans="1:9" ht="16.5" customHeight="1" x14ac:dyDescent="0.3">
      <c r="A5" s="370" t="s">
        <v>8</v>
      </c>
      <c r="B5" s="370"/>
      <c r="C5" s="367" t="s">
        <v>112</v>
      </c>
      <c r="D5" s="368"/>
      <c r="E5" s="368"/>
      <c r="F5" s="368"/>
      <c r="G5" s="368"/>
      <c r="H5" s="368"/>
      <c r="I5" s="368"/>
    </row>
    <row r="6" spans="1:9" ht="16.5" customHeight="1" x14ac:dyDescent="0.3">
      <c r="A6" s="369"/>
      <c r="B6" s="369"/>
      <c r="C6" s="363"/>
      <c r="D6" s="363"/>
      <c r="E6" s="363"/>
      <c r="F6" s="363"/>
      <c r="G6" s="363"/>
      <c r="H6" s="363"/>
      <c r="I6" s="363"/>
    </row>
    <row r="7" spans="1:9" ht="16.5" customHeight="1" x14ac:dyDescent="0.3">
      <c r="A7" s="370" t="s">
        <v>9</v>
      </c>
      <c r="B7" s="370"/>
      <c r="C7" s="363" t="str">
        <f>C5</f>
        <v>Slimnīcas ēkas (kad. Apz. 6413 006 0096 001) rekonstrukcija</v>
      </c>
      <c r="D7" s="363"/>
      <c r="E7" s="363"/>
      <c r="F7" s="363"/>
      <c r="G7" s="363"/>
      <c r="H7" s="363"/>
      <c r="I7" s="363"/>
    </row>
    <row r="8" spans="1:9" ht="16.5" customHeight="1" x14ac:dyDescent="0.3">
      <c r="A8" s="370" t="s">
        <v>10</v>
      </c>
      <c r="B8" s="370"/>
      <c r="C8" s="363" t="s">
        <v>113</v>
      </c>
      <c r="D8" s="363"/>
      <c r="E8" s="363"/>
      <c r="F8" s="363"/>
      <c r="G8" s="363"/>
      <c r="H8" s="363"/>
      <c r="I8" s="363"/>
    </row>
    <row r="9" spans="1:9" s="178" customFormat="1" ht="16.5" customHeight="1" x14ac:dyDescent="0.3">
      <c r="A9" s="364" t="s">
        <v>54</v>
      </c>
      <c r="B9" s="364"/>
      <c r="C9" s="364"/>
      <c r="D9" s="364"/>
      <c r="E9" s="364"/>
      <c r="F9" s="364"/>
      <c r="G9" s="371"/>
      <c r="H9" s="371"/>
      <c r="I9" s="371"/>
    </row>
    <row r="10" spans="1:9" s="178" customFormat="1" ht="16.5" customHeight="1" x14ac:dyDescent="0.3">
      <c r="A10" s="364" t="s">
        <v>11</v>
      </c>
      <c r="B10" s="364"/>
      <c r="C10" s="364"/>
      <c r="D10" s="364"/>
      <c r="E10" s="364"/>
      <c r="F10" s="364"/>
      <c r="G10" s="396"/>
      <c r="H10" s="396"/>
      <c r="I10" s="396"/>
    </row>
    <row r="11" spans="1:9" s="178" customFormat="1" ht="16.5" customHeight="1" x14ac:dyDescent="0.3">
      <c r="A11" s="364" t="s">
        <v>71</v>
      </c>
      <c r="B11" s="364"/>
      <c r="C11" s="364"/>
      <c r="D11" s="364"/>
      <c r="E11" s="364"/>
      <c r="F11" s="177"/>
      <c r="G11" s="179" t="s">
        <v>12</v>
      </c>
      <c r="H11" s="399"/>
      <c r="I11" s="363"/>
    </row>
    <row r="12" spans="1:9" s="178" customFormat="1" ht="15.75" customHeight="1" thickBot="1" x14ac:dyDescent="0.35">
      <c r="A12" s="180"/>
      <c r="B12" s="180"/>
      <c r="C12" s="180"/>
      <c r="D12" s="180"/>
      <c r="E12" s="180"/>
      <c r="F12" s="179"/>
      <c r="G12" s="179"/>
      <c r="H12" s="179"/>
      <c r="I12" s="179"/>
    </row>
    <row r="13" spans="1:9" s="178" customFormat="1" ht="12.75" customHeight="1" x14ac:dyDescent="0.2">
      <c r="A13" s="400" t="s">
        <v>3</v>
      </c>
      <c r="B13" s="394" t="s">
        <v>13</v>
      </c>
      <c r="C13" s="378" t="s">
        <v>5</v>
      </c>
      <c r="D13" s="379"/>
      <c r="E13" s="394" t="s">
        <v>14</v>
      </c>
      <c r="F13" s="397" t="s">
        <v>6</v>
      </c>
      <c r="G13" s="397"/>
      <c r="H13" s="397"/>
      <c r="I13" s="398"/>
    </row>
    <row r="14" spans="1:9" s="178" customFormat="1" ht="12.75" customHeight="1" x14ac:dyDescent="0.2">
      <c r="A14" s="401"/>
      <c r="B14" s="395"/>
      <c r="C14" s="380"/>
      <c r="D14" s="381"/>
      <c r="E14" s="395"/>
      <c r="F14" s="36" t="s">
        <v>15</v>
      </c>
      <c r="G14" s="36" t="s">
        <v>16</v>
      </c>
      <c r="H14" s="36" t="s">
        <v>17</v>
      </c>
      <c r="I14" s="181" t="s">
        <v>18</v>
      </c>
    </row>
    <row r="15" spans="1:9" s="178" customFormat="1" ht="12.75" customHeight="1" x14ac:dyDescent="0.2">
      <c r="A15" s="401"/>
      <c r="B15" s="395"/>
      <c r="C15" s="382"/>
      <c r="D15" s="383"/>
      <c r="E15" s="36" t="s">
        <v>55</v>
      </c>
      <c r="F15" s="36" t="s">
        <v>55</v>
      </c>
      <c r="G15" s="36" t="s">
        <v>55</v>
      </c>
      <c r="H15" s="36" t="s">
        <v>55</v>
      </c>
      <c r="I15" s="181" t="s">
        <v>19</v>
      </c>
    </row>
    <row r="16" spans="1:9" s="178" customFormat="1" ht="12.75" customHeight="1" thickBot="1" x14ac:dyDescent="0.25">
      <c r="A16" s="182">
        <v>1</v>
      </c>
      <c r="B16" s="183">
        <v>2</v>
      </c>
      <c r="C16" s="384">
        <v>3</v>
      </c>
      <c r="D16" s="385"/>
      <c r="E16" s="183">
        <v>4</v>
      </c>
      <c r="F16" s="183">
        <v>5</v>
      </c>
      <c r="G16" s="183">
        <v>6</v>
      </c>
      <c r="H16" s="183">
        <v>7</v>
      </c>
      <c r="I16" s="184">
        <v>8</v>
      </c>
    </row>
    <row r="17" spans="1:9" s="178" customFormat="1" ht="12.95" customHeight="1" x14ac:dyDescent="0.2">
      <c r="A17" s="185"/>
      <c r="B17" s="186"/>
      <c r="C17" s="386"/>
      <c r="D17" s="386"/>
      <c r="E17" s="187"/>
      <c r="F17" s="187"/>
      <c r="G17" s="187"/>
      <c r="H17" s="187"/>
      <c r="I17" s="188"/>
    </row>
    <row r="18" spans="1:9" s="178" customFormat="1" ht="12.95" customHeight="1" x14ac:dyDescent="0.2">
      <c r="A18" s="189">
        <v>1</v>
      </c>
      <c r="B18" s="190"/>
      <c r="C18" s="377" t="s">
        <v>95</v>
      </c>
      <c r="D18" s="377"/>
      <c r="E18" s="191"/>
      <c r="F18" s="191"/>
      <c r="G18" s="191"/>
      <c r="H18" s="191"/>
      <c r="I18" s="168"/>
    </row>
    <row r="19" spans="1:9" s="178" customFormat="1" ht="12.95" customHeight="1" x14ac:dyDescent="0.2">
      <c r="A19" s="189">
        <v>2</v>
      </c>
      <c r="B19" s="190"/>
      <c r="C19" s="377" t="s">
        <v>130</v>
      </c>
      <c r="D19" s="377"/>
      <c r="E19" s="191"/>
      <c r="F19" s="191"/>
      <c r="G19" s="191"/>
      <c r="H19" s="191"/>
      <c r="I19" s="168"/>
    </row>
    <row r="20" spans="1:9" s="178" customFormat="1" ht="12.95" customHeight="1" x14ac:dyDescent="0.2">
      <c r="A20" s="189">
        <v>3</v>
      </c>
      <c r="B20" s="190"/>
      <c r="C20" s="377" t="s">
        <v>314</v>
      </c>
      <c r="D20" s="377"/>
      <c r="E20" s="191"/>
      <c r="F20" s="191"/>
      <c r="G20" s="191"/>
      <c r="H20" s="191"/>
      <c r="I20" s="168"/>
    </row>
    <row r="21" spans="1:9" s="178" customFormat="1" ht="12.95" customHeight="1" x14ac:dyDescent="0.2">
      <c r="A21" s="189">
        <v>4</v>
      </c>
      <c r="B21" s="190"/>
      <c r="C21" s="377" t="s">
        <v>332</v>
      </c>
      <c r="D21" s="377"/>
      <c r="E21" s="191"/>
      <c r="F21" s="191"/>
      <c r="G21" s="191"/>
      <c r="H21" s="191"/>
      <c r="I21" s="168"/>
    </row>
    <row r="22" spans="1:9" s="101" customFormat="1" ht="12.95" customHeight="1" thickBot="1" x14ac:dyDescent="0.25">
      <c r="A22" s="192"/>
      <c r="B22" s="158"/>
      <c r="C22" s="387"/>
      <c r="D22" s="387"/>
      <c r="E22" s="193"/>
      <c r="F22" s="193"/>
      <c r="G22" s="193"/>
      <c r="H22" s="193"/>
      <c r="I22" s="194"/>
    </row>
    <row r="23" spans="1:9" s="178" customFormat="1" ht="21.75" customHeight="1" thickBot="1" x14ac:dyDescent="0.25">
      <c r="A23" s="195"/>
      <c r="B23" s="196"/>
      <c r="C23" s="372" t="s">
        <v>73</v>
      </c>
      <c r="D23" s="373"/>
      <c r="E23" s="197"/>
      <c r="F23" s="197"/>
      <c r="G23" s="197"/>
      <c r="H23" s="197"/>
      <c r="I23" s="290"/>
    </row>
    <row r="24" spans="1:9" s="2" customFormat="1" ht="15.75" customHeight="1" x14ac:dyDescent="0.25">
      <c r="A24" s="388" t="s">
        <v>51</v>
      </c>
      <c r="B24" s="389"/>
      <c r="C24" s="390"/>
      <c r="D24" s="131" t="s">
        <v>355</v>
      </c>
      <c r="E24" s="132"/>
      <c r="F24" s="55"/>
      <c r="G24" s="55"/>
      <c r="H24" s="55"/>
      <c r="I24" s="55"/>
    </row>
    <row r="25" spans="1:9" s="2" customFormat="1" ht="15.75" customHeight="1" x14ac:dyDescent="0.25">
      <c r="A25" s="388" t="s">
        <v>52</v>
      </c>
      <c r="B25" s="389"/>
      <c r="C25" s="390"/>
      <c r="D25" s="130" t="s">
        <v>355</v>
      </c>
      <c r="E25" s="56"/>
      <c r="F25" s="55"/>
      <c r="G25" s="55"/>
      <c r="H25" s="55"/>
      <c r="I25" s="55"/>
    </row>
    <row r="26" spans="1:9" s="2" customFormat="1" ht="15.75" customHeight="1" x14ac:dyDescent="0.25">
      <c r="A26" s="391" t="s">
        <v>53</v>
      </c>
      <c r="B26" s="392"/>
      <c r="C26" s="393"/>
      <c r="D26" s="130">
        <v>0.2359</v>
      </c>
      <c r="E26" s="56"/>
      <c r="F26" s="55"/>
      <c r="G26" s="55"/>
      <c r="H26" s="55"/>
      <c r="I26" s="55"/>
    </row>
    <row r="27" spans="1:9" s="2" customFormat="1" ht="24.95" customHeight="1" thickBot="1" x14ac:dyDescent="0.3">
      <c r="A27" s="374" t="s">
        <v>24</v>
      </c>
      <c r="B27" s="375"/>
      <c r="C27" s="375"/>
      <c r="D27" s="376"/>
      <c r="E27" s="57"/>
      <c r="F27" s="55"/>
      <c r="G27" s="55"/>
      <c r="H27" s="55"/>
      <c r="I27" s="55"/>
    </row>
    <row r="28" spans="1:9" s="2" customFormat="1" ht="15.75" x14ac:dyDescent="0.25">
      <c r="A28" s="3"/>
      <c r="B28" s="4"/>
      <c r="C28" s="3"/>
      <c r="D28" s="3"/>
      <c r="E28" s="5"/>
      <c r="F28" s="6"/>
      <c r="G28" s="6"/>
    </row>
    <row r="29" spans="1:9" s="2" customFormat="1" ht="15.75" x14ac:dyDescent="0.25">
      <c r="A29" s="3"/>
      <c r="B29" s="4"/>
      <c r="C29" s="3"/>
      <c r="D29" s="3"/>
      <c r="E29" s="5"/>
      <c r="F29" s="6"/>
      <c r="G29" s="6"/>
    </row>
    <row r="30" spans="1:9" s="2" customFormat="1" ht="15.75" x14ac:dyDescent="0.25">
      <c r="A30" s="8"/>
      <c r="C30" s="53"/>
      <c r="D30" s="53"/>
      <c r="E30" s="293"/>
      <c r="F30" s="13"/>
      <c r="G30" s="6"/>
    </row>
    <row r="31" spans="1:9" s="2" customFormat="1" ht="15" customHeight="1" x14ac:dyDescent="0.25">
      <c r="A31" s="9"/>
      <c r="B31" s="355"/>
      <c r="C31" s="355"/>
      <c r="D31" s="355"/>
      <c r="E31" s="355"/>
      <c r="F31" s="46"/>
      <c r="G31" s="46"/>
      <c r="H31" s="7"/>
      <c r="I31" s="7"/>
    </row>
    <row r="32" spans="1:9" s="2" customFormat="1" ht="15.75" customHeight="1" x14ac:dyDescent="0.25">
      <c r="A32" s="9"/>
      <c r="B32" s="9"/>
      <c r="C32" s="9"/>
      <c r="D32" s="9"/>
      <c r="E32" s="5"/>
      <c r="F32" s="6"/>
      <c r="G32" s="6"/>
    </row>
    <row r="33" spans="1:10" s="2" customFormat="1" ht="15.75" x14ac:dyDescent="0.25">
      <c r="C33" s="6"/>
      <c r="D33" s="6"/>
      <c r="E33" s="6"/>
      <c r="F33" s="6"/>
      <c r="G33" s="6"/>
      <c r="H33" s="6"/>
      <c r="I33" s="6"/>
      <c r="J33" s="6"/>
    </row>
    <row r="34" spans="1:10" s="2" customFormat="1" ht="15.75" x14ac:dyDescent="0.25">
      <c r="C34" s="6"/>
      <c r="D34" s="6"/>
      <c r="E34" s="6"/>
      <c r="F34" s="6"/>
      <c r="G34" s="6"/>
      <c r="H34" s="6"/>
      <c r="I34" s="6"/>
      <c r="J34" s="6"/>
    </row>
    <row r="35" spans="1:10" s="2" customFormat="1" ht="15.75" x14ac:dyDescent="0.25">
      <c r="A35" s="10"/>
      <c r="B35" s="11"/>
      <c r="C35" s="12"/>
      <c r="D35" s="12"/>
      <c r="E35" s="52"/>
      <c r="F35" s="6"/>
      <c r="G35" s="6"/>
      <c r="H35" s="13"/>
      <c r="I35" s="6"/>
      <c r="J35" s="6"/>
    </row>
    <row r="36" spans="1:10" s="2" customFormat="1" ht="16.5" customHeight="1" x14ac:dyDescent="0.25">
      <c r="B36" s="356"/>
      <c r="C36" s="356"/>
      <c r="D36" s="356"/>
      <c r="E36" s="356"/>
      <c r="F36" s="14"/>
      <c r="G36" s="14"/>
      <c r="H36" s="14"/>
      <c r="I36" s="14"/>
      <c r="J36" s="14"/>
    </row>
  </sheetData>
  <mergeCells count="37">
    <mergeCell ref="E13:E14"/>
    <mergeCell ref="A10:F10"/>
    <mergeCell ref="G10:I10"/>
    <mergeCell ref="F13:I13"/>
    <mergeCell ref="A11:E11"/>
    <mergeCell ref="H11:I11"/>
    <mergeCell ref="A13:A15"/>
    <mergeCell ref="B13:B15"/>
    <mergeCell ref="B31:E31"/>
    <mergeCell ref="B36:E36"/>
    <mergeCell ref="A24:C24"/>
    <mergeCell ref="A25:C25"/>
    <mergeCell ref="A26:C26"/>
    <mergeCell ref="C23:D23"/>
    <mergeCell ref="A27:D27"/>
    <mergeCell ref="C20:D20"/>
    <mergeCell ref="C13:D15"/>
    <mergeCell ref="C16:D16"/>
    <mergeCell ref="C17:D17"/>
    <mergeCell ref="C18:D18"/>
    <mergeCell ref="C22:D22"/>
    <mergeCell ref="C19:D19"/>
    <mergeCell ref="C21:D21"/>
    <mergeCell ref="A1:I1"/>
    <mergeCell ref="C8:I8"/>
    <mergeCell ref="A9:F9"/>
    <mergeCell ref="A2:I2"/>
    <mergeCell ref="A3:I3"/>
    <mergeCell ref="C5:I5"/>
    <mergeCell ref="A4:I4"/>
    <mergeCell ref="A5:B5"/>
    <mergeCell ref="A6:B6"/>
    <mergeCell ref="C6:I6"/>
    <mergeCell ref="A7:B7"/>
    <mergeCell ref="C7:I7"/>
    <mergeCell ref="A8:B8"/>
    <mergeCell ref="G9:I9"/>
  </mergeCells>
  <phoneticPr fontId="29" type="noConversion"/>
  <pageMargins left="1.1023622047244095" right="0.19685039370078741" top="0.74803149606299213" bottom="0.74803149606299213" header="0.31496062992125984" footer="0.31496062992125984"/>
  <pageSetup paperSize="9" scale="85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showZeros="0" zoomScaleNormal="100" workbookViewId="0">
      <selection activeCell="X32" sqref="X32"/>
    </sheetView>
  </sheetViews>
  <sheetFormatPr defaultRowHeight="16.7" customHeight="1" outlineLevelCol="1" x14ac:dyDescent="0.2"/>
  <cols>
    <col min="1" max="1" width="8" style="75" customWidth="1"/>
    <col min="2" max="2" width="8.140625" style="75" customWidth="1"/>
    <col min="3" max="3" width="48.85546875" style="75" customWidth="1"/>
    <col min="4" max="4" width="6.7109375" style="107" customWidth="1"/>
    <col min="5" max="5" width="6.7109375" style="75" customWidth="1"/>
    <col min="6" max="7" width="6.42578125" style="75" customWidth="1"/>
    <col min="8" max="8" width="6.28515625" style="75" customWidth="1"/>
    <col min="9" max="9" width="6.28515625" style="75" hidden="1" customWidth="1" outlineLevel="1"/>
    <col min="10" max="10" width="7.140625" style="75" customWidth="1" collapsed="1"/>
    <col min="11" max="11" width="7.140625" style="75" hidden="1" customWidth="1" outlineLevel="1"/>
    <col min="12" max="12" width="6" style="75" customWidth="1" collapsed="1"/>
    <col min="13" max="13" width="6" style="75" hidden="1" customWidth="1" outlineLevel="1"/>
    <col min="14" max="14" width="6.140625" style="75" customWidth="1" collapsed="1"/>
    <col min="15" max="15" width="8" style="75" customWidth="1"/>
    <col min="16" max="16" width="8.5703125" style="75" bestFit="1" customWidth="1"/>
    <col min="17" max="17" width="8.7109375" style="75" customWidth="1"/>
    <col min="18" max="18" width="7.28515625" style="75" customWidth="1"/>
    <col min="19" max="19" width="8.42578125" style="75" customWidth="1"/>
    <col min="20" max="20" width="9.140625" style="75" hidden="1" customWidth="1" outlineLevel="1"/>
    <col min="21" max="21" width="9.140625" style="75" collapsed="1"/>
    <col min="22" max="16384" width="9.140625" style="75"/>
  </cols>
  <sheetData>
    <row r="1" spans="1:20" s="59" customFormat="1" ht="23.25" x14ac:dyDescent="0.35">
      <c r="A1" s="417" t="s">
        <v>32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58"/>
    </row>
    <row r="2" spans="1:20" s="59" customFormat="1" ht="18" x14ac:dyDescent="0.25">
      <c r="A2" s="418" t="s">
        <v>95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60"/>
    </row>
    <row r="3" spans="1:20" s="59" customFormat="1" ht="12.75" x14ac:dyDescent="0.2">
      <c r="A3" s="419" t="s">
        <v>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61"/>
    </row>
    <row r="4" spans="1:20" s="59" customFormat="1" ht="16.5" customHeight="1" x14ac:dyDescent="0.3">
      <c r="A4" s="423" t="s">
        <v>8</v>
      </c>
      <c r="B4" s="423"/>
      <c r="C4" s="424" t="str">
        <f>KPDV!C5</f>
        <v>Slimnīcas ēkas (kad. Apz. 6413 006 0096 001) rekonstrukcija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</row>
    <row r="5" spans="1:20" s="59" customFormat="1" ht="16.5" customHeight="1" x14ac:dyDescent="0.3">
      <c r="A5" s="419"/>
      <c r="B5" s="419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</row>
    <row r="6" spans="1:20" s="59" customFormat="1" ht="16.5" customHeight="1" x14ac:dyDescent="0.3">
      <c r="A6" s="423" t="s">
        <v>9</v>
      </c>
      <c r="B6" s="423"/>
      <c r="C6" s="425" t="str">
        <f>KPDV!C7</f>
        <v>Slimnīcas ēkas (kad. Apz. 6413 006 0096 001) rekonstrukcija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20" s="59" customFormat="1" ht="16.5" customHeight="1" x14ac:dyDescent="0.3">
      <c r="A7" s="423" t="s">
        <v>10</v>
      </c>
      <c r="B7" s="423"/>
      <c r="C7" s="425" t="str">
        <f>KPDV!C8</f>
        <v>Pāvilostas novads, Pāvilosta, Cīruļu iela 6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</row>
    <row r="8" spans="1:20" s="59" customFormat="1" ht="18" x14ac:dyDescent="0.25">
      <c r="A8" s="200" t="s">
        <v>33</v>
      </c>
      <c r="B8" s="201"/>
      <c r="C8" s="200" t="s">
        <v>34</v>
      </c>
      <c r="D8" s="433" t="s">
        <v>76</v>
      </c>
      <c r="E8" s="433"/>
      <c r="F8" s="423" t="s">
        <v>35</v>
      </c>
      <c r="G8" s="423"/>
      <c r="H8" s="423"/>
      <c r="I8" s="200"/>
      <c r="J8" s="419" t="s">
        <v>36</v>
      </c>
      <c r="K8" s="419"/>
      <c r="L8" s="419"/>
      <c r="M8" s="419"/>
      <c r="N8" s="419"/>
      <c r="O8" s="419"/>
      <c r="P8" s="434"/>
      <c r="Q8" s="434"/>
      <c r="R8" s="202"/>
      <c r="S8" s="203"/>
    </row>
    <row r="9" spans="1:20" s="59" customFormat="1" ht="12.75" x14ac:dyDescent="0.2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419" t="s">
        <v>59</v>
      </c>
      <c r="M9" s="419"/>
      <c r="N9" s="419"/>
      <c r="O9" s="201"/>
      <c r="P9" s="202"/>
      <c r="Q9" s="297"/>
      <c r="R9" s="435"/>
      <c r="S9" s="435"/>
    </row>
    <row r="10" spans="1:20" s="59" customFormat="1" ht="13.5" thickBot="1" x14ac:dyDescent="0.25">
      <c r="A10" s="419"/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</row>
    <row r="11" spans="1:20" s="63" customFormat="1" ht="16.7" customHeight="1" x14ac:dyDescent="0.25">
      <c r="A11" s="427" t="s">
        <v>41</v>
      </c>
      <c r="B11" s="420" t="s">
        <v>37</v>
      </c>
      <c r="C11" s="420" t="s">
        <v>42</v>
      </c>
      <c r="D11" s="407" t="s">
        <v>43</v>
      </c>
      <c r="E11" s="407" t="s">
        <v>44</v>
      </c>
      <c r="F11" s="420" t="s">
        <v>0</v>
      </c>
      <c r="G11" s="420"/>
      <c r="H11" s="420"/>
      <c r="I11" s="420"/>
      <c r="J11" s="420"/>
      <c r="K11" s="420"/>
      <c r="L11" s="420"/>
      <c r="M11" s="420"/>
      <c r="N11" s="420"/>
      <c r="O11" s="420" t="s">
        <v>1</v>
      </c>
      <c r="P11" s="420"/>
      <c r="Q11" s="420"/>
      <c r="R11" s="420"/>
      <c r="S11" s="430"/>
    </row>
    <row r="12" spans="1:20" s="63" customFormat="1" ht="16.7" customHeight="1" x14ac:dyDescent="0.25">
      <c r="A12" s="428"/>
      <c r="B12" s="421"/>
      <c r="C12" s="421"/>
      <c r="D12" s="408"/>
      <c r="E12" s="408"/>
      <c r="F12" s="410" t="s">
        <v>45</v>
      </c>
      <c r="G12" s="410" t="s">
        <v>60</v>
      </c>
      <c r="H12" s="410" t="s">
        <v>61</v>
      </c>
      <c r="I12" s="415" t="s">
        <v>46</v>
      </c>
      <c r="J12" s="410" t="s">
        <v>62</v>
      </c>
      <c r="K12" s="415" t="s">
        <v>47</v>
      </c>
      <c r="L12" s="410" t="s">
        <v>63</v>
      </c>
      <c r="M12" s="415" t="s">
        <v>48</v>
      </c>
      <c r="N12" s="410" t="s">
        <v>64</v>
      </c>
      <c r="O12" s="410" t="s">
        <v>56</v>
      </c>
      <c r="P12" s="410" t="s">
        <v>61</v>
      </c>
      <c r="Q12" s="410" t="s">
        <v>62</v>
      </c>
      <c r="R12" s="410" t="s">
        <v>65</v>
      </c>
      <c r="S12" s="405" t="s">
        <v>64</v>
      </c>
      <c r="T12" s="431" t="s">
        <v>57</v>
      </c>
    </row>
    <row r="13" spans="1:20" s="63" customFormat="1" ht="14.25" customHeight="1" x14ac:dyDescent="0.25">
      <c r="A13" s="428"/>
      <c r="B13" s="421"/>
      <c r="C13" s="421"/>
      <c r="D13" s="408"/>
      <c r="E13" s="408"/>
      <c r="F13" s="410"/>
      <c r="G13" s="410"/>
      <c r="H13" s="410"/>
      <c r="I13" s="415"/>
      <c r="J13" s="410"/>
      <c r="K13" s="415"/>
      <c r="L13" s="410"/>
      <c r="M13" s="415"/>
      <c r="N13" s="410"/>
      <c r="O13" s="410"/>
      <c r="P13" s="410"/>
      <c r="Q13" s="410"/>
      <c r="R13" s="410"/>
      <c r="S13" s="405"/>
      <c r="T13" s="431"/>
    </row>
    <row r="14" spans="1:20" s="63" customFormat="1" ht="23.25" customHeight="1" thickBot="1" x14ac:dyDescent="0.3">
      <c r="A14" s="429"/>
      <c r="B14" s="422"/>
      <c r="C14" s="422"/>
      <c r="D14" s="409"/>
      <c r="E14" s="409"/>
      <c r="F14" s="411"/>
      <c r="G14" s="411"/>
      <c r="H14" s="411"/>
      <c r="I14" s="416"/>
      <c r="J14" s="411"/>
      <c r="K14" s="416"/>
      <c r="L14" s="411"/>
      <c r="M14" s="416"/>
      <c r="N14" s="411"/>
      <c r="O14" s="411"/>
      <c r="P14" s="411"/>
      <c r="Q14" s="411"/>
      <c r="R14" s="411"/>
      <c r="S14" s="406"/>
      <c r="T14" s="432"/>
    </row>
    <row r="15" spans="1:20" s="63" customFormat="1" ht="16.7" customHeight="1" thickBot="1" x14ac:dyDescent="0.3">
      <c r="A15" s="204" t="s">
        <v>2</v>
      </c>
      <c r="B15" s="205">
        <v>2</v>
      </c>
      <c r="C15" s="205">
        <v>3</v>
      </c>
      <c r="D15" s="206">
        <v>4</v>
      </c>
      <c r="E15" s="205">
        <v>5</v>
      </c>
      <c r="F15" s="205">
        <v>6</v>
      </c>
      <c r="G15" s="205">
        <v>7</v>
      </c>
      <c r="H15" s="205">
        <v>8</v>
      </c>
      <c r="I15" s="207"/>
      <c r="J15" s="205">
        <v>9</v>
      </c>
      <c r="K15" s="207"/>
      <c r="L15" s="205">
        <v>10</v>
      </c>
      <c r="M15" s="207"/>
      <c r="N15" s="205">
        <v>11</v>
      </c>
      <c r="O15" s="205">
        <v>12</v>
      </c>
      <c r="P15" s="205">
        <v>13</v>
      </c>
      <c r="Q15" s="205">
        <v>14</v>
      </c>
      <c r="R15" s="205">
        <v>15</v>
      </c>
      <c r="S15" s="208">
        <v>16</v>
      </c>
      <c r="T15" s="138"/>
    </row>
    <row r="16" spans="1:20" s="72" customFormat="1" ht="25.5" x14ac:dyDescent="0.2">
      <c r="A16" s="211"/>
      <c r="B16" s="212"/>
      <c r="C16" s="213" t="s">
        <v>115</v>
      </c>
      <c r="D16" s="212"/>
      <c r="E16" s="291"/>
      <c r="F16" s="212"/>
      <c r="G16" s="212"/>
      <c r="H16" s="214">
        <f>ROUND(G16*F16,2)</f>
        <v>0</v>
      </c>
      <c r="I16" s="215"/>
      <c r="J16" s="214"/>
      <c r="K16" s="215"/>
      <c r="L16" s="214"/>
      <c r="M16" s="215"/>
      <c r="N16" s="214">
        <f>L16+J16+H16</f>
        <v>0</v>
      </c>
      <c r="O16" s="216">
        <f>ROUND(F16*E16,2)</f>
        <v>0</v>
      </c>
      <c r="P16" s="214">
        <f>ROUND(H16*E16,2)</f>
        <v>0</v>
      </c>
      <c r="Q16" s="214">
        <f>J16*E16</f>
        <v>0</v>
      </c>
      <c r="R16" s="214">
        <f>L16*E16</f>
        <v>0</v>
      </c>
      <c r="S16" s="217">
        <f>R16+Q16+P16</f>
        <v>0</v>
      </c>
      <c r="T16" s="139"/>
    </row>
    <row r="17" spans="1:20" s="72" customFormat="1" ht="25.5" x14ac:dyDescent="0.2">
      <c r="A17" s="218">
        <v>1</v>
      </c>
      <c r="B17" s="219"/>
      <c r="C17" s="220" t="s">
        <v>116</v>
      </c>
      <c r="D17" s="219" t="s">
        <v>81</v>
      </c>
      <c r="E17" s="221">
        <v>18.8</v>
      </c>
      <c r="F17" s="221"/>
      <c r="G17" s="221"/>
      <c r="H17" s="221"/>
      <c r="I17" s="222"/>
      <c r="J17" s="221"/>
      <c r="K17" s="222"/>
      <c r="L17" s="221"/>
      <c r="M17" s="222"/>
      <c r="N17" s="214"/>
      <c r="O17" s="216"/>
      <c r="P17" s="214"/>
      <c r="Q17" s="214"/>
      <c r="R17" s="214"/>
      <c r="S17" s="217"/>
      <c r="T17" s="137">
        <f t="shared" ref="T17" si="0">ROUND(S17*0.702804,2)</f>
        <v>0</v>
      </c>
    </row>
    <row r="18" spans="1:20" s="72" customFormat="1" ht="12.75" x14ac:dyDescent="0.2">
      <c r="A18" s="218">
        <v>2</v>
      </c>
      <c r="B18" s="219"/>
      <c r="C18" s="220" t="s">
        <v>117</v>
      </c>
      <c r="D18" s="219" t="s">
        <v>81</v>
      </c>
      <c r="E18" s="221">
        <v>16.3</v>
      </c>
      <c r="F18" s="263"/>
      <c r="G18" s="221"/>
      <c r="H18" s="221"/>
      <c r="I18" s="289"/>
      <c r="J18" s="221"/>
      <c r="K18" s="289"/>
      <c r="L18" s="221"/>
      <c r="M18" s="222"/>
      <c r="N18" s="214"/>
      <c r="O18" s="216"/>
      <c r="P18" s="214"/>
      <c r="Q18" s="214"/>
      <c r="R18" s="214"/>
      <c r="S18" s="217"/>
      <c r="T18" s="137" t="e">
        <f>ROUND(#REF!*0.702804,2)</f>
        <v>#REF!</v>
      </c>
    </row>
    <row r="19" spans="1:20" s="72" customFormat="1" ht="12.75" x14ac:dyDescent="0.2">
      <c r="A19" s="218">
        <v>3</v>
      </c>
      <c r="B19" s="219"/>
      <c r="C19" s="220" t="s">
        <v>118</v>
      </c>
      <c r="D19" s="219" t="s">
        <v>81</v>
      </c>
      <c r="E19" s="221">
        <f>43+4.3</f>
        <v>47.3</v>
      </c>
      <c r="F19" s="263"/>
      <c r="G19" s="221"/>
      <c r="H19" s="221"/>
      <c r="I19" s="289"/>
      <c r="J19" s="221"/>
      <c r="K19" s="289"/>
      <c r="L19" s="221"/>
      <c r="M19" s="222"/>
      <c r="N19" s="214"/>
      <c r="O19" s="216"/>
      <c r="P19" s="214"/>
      <c r="Q19" s="214"/>
      <c r="R19" s="214"/>
      <c r="S19" s="217"/>
      <c r="T19" s="137"/>
    </row>
    <row r="20" spans="1:20" s="72" customFormat="1" ht="12.75" x14ac:dyDescent="0.2">
      <c r="A20" s="218">
        <v>4</v>
      </c>
      <c r="B20" s="219"/>
      <c r="C20" s="220" t="s">
        <v>119</v>
      </c>
      <c r="D20" s="219" t="s">
        <v>81</v>
      </c>
      <c r="E20" s="221">
        <v>3.5</v>
      </c>
      <c r="F20" s="263"/>
      <c r="G20" s="221"/>
      <c r="H20" s="221"/>
      <c r="I20" s="289"/>
      <c r="J20" s="221"/>
      <c r="K20" s="289"/>
      <c r="L20" s="221"/>
      <c r="M20" s="222"/>
      <c r="N20" s="214"/>
      <c r="O20" s="216"/>
      <c r="P20" s="214"/>
      <c r="Q20" s="214"/>
      <c r="R20" s="214"/>
      <c r="S20" s="217"/>
      <c r="T20" s="137"/>
    </row>
    <row r="21" spans="1:20" s="72" customFormat="1" ht="12.75" x14ac:dyDescent="0.2">
      <c r="A21" s="218">
        <v>5</v>
      </c>
      <c r="B21" s="219"/>
      <c r="C21" s="220" t="s">
        <v>120</v>
      </c>
      <c r="D21" s="219" t="s">
        <v>40</v>
      </c>
      <c r="E21" s="221">
        <v>1</v>
      </c>
      <c r="F21" s="263"/>
      <c r="G21" s="221"/>
      <c r="H21" s="221"/>
      <c r="I21" s="289"/>
      <c r="J21" s="221"/>
      <c r="K21" s="289"/>
      <c r="L21" s="221"/>
      <c r="M21" s="222"/>
      <c r="N21" s="214"/>
      <c r="O21" s="216"/>
      <c r="P21" s="214"/>
      <c r="Q21" s="214"/>
      <c r="R21" s="214"/>
      <c r="S21" s="217"/>
      <c r="T21" s="137"/>
    </row>
    <row r="22" spans="1:20" s="72" customFormat="1" ht="12.75" x14ac:dyDescent="0.2">
      <c r="A22" s="218">
        <v>6</v>
      </c>
      <c r="B22" s="219"/>
      <c r="C22" s="220" t="s">
        <v>121</v>
      </c>
      <c r="D22" s="219" t="s">
        <v>40</v>
      </c>
      <c r="E22" s="221">
        <v>1</v>
      </c>
      <c r="F22" s="263"/>
      <c r="G22" s="221"/>
      <c r="H22" s="221"/>
      <c r="I22" s="289"/>
      <c r="J22" s="221"/>
      <c r="K22" s="289"/>
      <c r="L22" s="221"/>
      <c r="M22" s="222"/>
      <c r="N22" s="214"/>
      <c r="O22" s="216"/>
      <c r="P22" s="214"/>
      <c r="Q22" s="214"/>
      <c r="R22" s="214"/>
      <c r="S22" s="217"/>
      <c r="T22" s="137"/>
    </row>
    <row r="23" spans="1:20" s="72" customFormat="1" ht="12.75" x14ac:dyDescent="0.2">
      <c r="A23" s="218">
        <v>7</v>
      </c>
      <c r="B23" s="219"/>
      <c r="C23" s="220" t="s">
        <v>122</v>
      </c>
      <c r="D23" s="219" t="s">
        <v>81</v>
      </c>
      <c r="E23" s="221">
        <v>15</v>
      </c>
      <c r="F23" s="263"/>
      <c r="G23" s="221"/>
      <c r="H23" s="221"/>
      <c r="I23" s="289"/>
      <c r="J23" s="221"/>
      <c r="K23" s="289"/>
      <c r="L23" s="221"/>
      <c r="M23" s="222"/>
      <c r="N23" s="214"/>
      <c r="O23" s="216"/>
      <c r="P23" s="214"/>
      <c r="Q23" s="214"/>
      <c r="R23" s="214"/>
      <c r="S23" s="217"/>
      <c r="T23" s="137"/>
    </row>
    <row r="24" spans="1:20" s="72" customFormat="1" ht="25.5" x14ac:dyDescent="0.2">
      <c r="A24" s="218">
        <v>8</v>
      </c>
      <c r="B24" s="219"/>
      <c r="C24" s="220" t="s">
        <v>123</v>
      </c>
      <c r="D24" s="219" t="s">
        <v>81</v>
      </c>
      <c r="E24" s="221">
        <v>11</v>
      </c>
      <c r="F24" s="263"/>
      <c r="G24" s="221"/>
      <c r="H24" s="221"/>
      <c r="I24" s="289"/>
      <c r="J24" s="221"/>
      <c r="K24" s="289"/>
      <c r="L24" s="221"/>
      <c r="M24" s="222"/>
      <c r="N24" s="214"/>
      <c r="O24" s="216"/>
      <c r="P24" s="214"/>
      <c r="Q24" s="214"/>
      <c r="R24" s="214"/>
      <c r="S24" s="217"/>
      <c r="T24" s="137"/>
    </row>
    <row r="25" spans="1:20" s="72" customFormat="1" ht="12.75" x14ac:dyDescent="0.2">
      <c r="A25" s="218">
        <v>9</v>
      </c>
      <c r="B25" s="219"/>
      <c r="C25" s="220" t="s">
        <v>124</v>
      </c>
      <c r="D25" s="219" t="s">
        <v>81</v>
      </c>
      <c r="E25" s="221">
        <v>57.8</v>
      </c>
      <c r="F25" s="263"/>
      <c r="G25" s="221"/>
      <c r="H25" s="221"/>
      <c r="I25" s="289"/>
      <c r="J25" s="221"/>
      <c r="K25" s="289"/>
      <c r="L25" s="221"/>
      <c r="M25" s="222"/>
      <c r="N25" s="214"/>
      <c r="O25" s="216"/>
      <c r="P25" s="214"/>
      <c r="Q25" s="214"/>
      <c r="R25" s="214"/>
      <c r="S25" s="217"/>
      <c r="T25" s="137"/>
    </row>
    <row r="26" spans="1:20" s="72" customFormat="1" ht="12.75" x14ac:dyDescent="0.2">
      <c r="A26" s="218">
        <v>10</v>
      </c>
      <c r="B26" s="219"/>
      <c r="C26" s="220" t="s">
        <v>125</v>
      </c>
      <c r="D26" s="219" t="s">
        <v>81</v>
      </c>
      <c r="E26" s="221">
        <v>18.899999999999999</v>
      </c>
      <c r="F26" s="263"/>
      <c r="G26" s="221"/>
      <c r="H26" s="221"/>
      <c r="I26" s="289"/>
      <c r="J26" s="221"/>
      <c r="K26" s="289"/>
      <c r="L26" s="221"/>
      <c r="M26" s="222"/>
      <c r="N26" s="214"/>
      <c r="O26" s="216"/>
      <c r="P26" s="214"/>
      <c r="Q26" s="214"/>
      <c r="R26" s="214"/>
      <c r="S26" s="217"/>
      <c r="T26" s="137"/>
    </row>
    <row r="27" spans="1:20" s="72" customFormat="1" ht="12.75" x14ac:dyDescent="0.2">
      <c r="A27" s="218">
        <v>11</v>
      </c>
      <c r="B27" s="219"/>
      <c r="C27" s="220" t="s">
        <v>126</v>
      </c>
      <c r="D27" s="219" t="s">
        <v>40</v>
      </c>
      <c r="E27" s="221">
        <v>1</v>
      </c>
      <c r="F27" s="263"/>
      <c r="G27" s="221"/>
      <c r="H27" s="221"/>
      <c r="I27" s="289"/>
      <c r="J27" s="221"/>
      <c r="K27" s="289"/>
      <c r="L27" s="221"/>
      <c r="M27" s="222"/>
      <c r="N27" s="214"/>
      <c r="O27" s="216"/>
      <c r="P27" s="214"/>
      <c r="Q27" s="214"/>
      <c r="R27" s="214"/>
      <c r="S27" s="217"/>
      <c r="T27" s="137"/>
    </row>
    <row r="28" spans="1:20" s="72" customFormat="1" ht="25.5" x14ac:dyDescent="0.2">
      <c r="A28" s="218">
        <v>12</v>
      </c>
      <c r="B28" s="219"/>
      <c r="C28" s="220" t="s">
        <v>132</v>
      </c>
      <c r="D28" s="219" t="s">
        <v>81</v>
      </c>
      <c r="E28" s="221">
        <v>11.5</v>
      </c>
      <c r="F28" s="263"/>
      <c r="G28" s="221"/>
      <c r="H28" s="221"/>
      <c r="I28" s="289"/>
      <c r="J28" s="221"/>
      <c r="K28" s="289"/>
      <c r="L28" s="221"/>
      <c r="M28" s="222"/>
      <c r="N28" s="214"/>
      <c r="O28" s="216"/>
      <c r="P28" s="214"/>
      <c r="Q28" s="214"/>
      <c r="R28" s="214"/>
      <c r="S28" s="217"/>
      <c r="T28" s="137"/>
    </row>
    <row r="29" spans="1:20" s="72" customFormat="1" ht="12.75" x14ac:dyDescent="0.2">
      <c r="A29" s="218">
        <v>13</v>
      </c>
      <c r="B29" s="219"/>
      <c r="C29" s="220" t="s">
        <v>133</v>
      </c>
      <c r="D29" s="219" t="s">
        <v>81</v>
      </c>
      <c r="E29" s="221">
        <v>11.5</v>
      </c>
      <c r="F29" s="263"/>
      <c r="G29" s="221"/>
      <c r="H29" s="221"/>
      <c r="I29" s="289"/>
      <c r="J29" s="221"/>
      <c r="K29" s="289"/>
      <c r="L29" s="221"/>
      <c r="M29" s="222"/>
      <c r="N29" s="214"/>
      <c r="O29" s="216"/>
      <c r="P29" s="214"/>
      <c r="Q29" s="214"/>
      <c r="R29" s="214"/>
      <c r="S29" s="217"/>
      <c r="T29" s="137"/>
    </row>
    <row r="30" spans="1:20" s="72" customFormat="1" ht="12.75" x14ac:dyDescent="0.2">
      <c r="A30" s="218">
        <v>13</v>
      </c>
      <c r="B30" s="219"/>
      <c r="C30" s="220" t="s">
        <v>127</v>
      </c>
      <c r="D30" s="219" t="s">
        <v>128</v>
      </c>
      <c r="E30" s="221">
        <v>15.2</v>
      </c>
      <c r="F30" s="263"/>
      <c r="G30" s="221"/>
      <c r="H30" s="221"/>
      <c r="I30" s="289"/>
      <c r="J30" s="221"/>
      <c r="K30" s="289"/>
      <c r="L30" s="221"/>
      <c r="M30" s="222"/>
      <c r="N30" s="214"/>
      <c r="O30" s="216"/>
      <c r="P30" s="214"/>
      <c r="Q30" s="214"/>
      <c r="R30" s="214"/>
      <c r="S30" s="217"/>
      <c r="T30" s="137"/>
    </row>
    <row r="31" spans="1:20" s="72" customFormat="1" ht="12.75" x14ac:dyDescent="0.2">
      <c r="A31" s="218">
        <v>14</v>
      </c>
      <c r="B31" s="219"/>
      <c r="C31" s="220" t="s">
        <v>129</v>
      </c>
      <c r="D31" s="219" t="s">
        <v>128</v>
      </c>
      <c r="E31" s="221">
        <v>15.2</v>
      </c>
      <c r="F31" s="263"/>
      <c r="G31" s="221"/>
      <c r="H31" s="221"/>
      <c r="I31" s="289"/>
      <c r="J31" s="221"/>
      <c r="K31" s="289"/>
      <c r="L31" s="221"/>
      <c r="M31" s="222"/>
      <c r="N31" s="214"/>
      <c r="O31" s="216"/>
      <c r="P31" s="214"/>
      <c r="Q31" s="214"/>
      <c r="R31" s="214"/>
      <c r="S31" s="217"/>
      <c r="T31" s="137"/>
    </row>
    <row r="32" spans="1:20" s="72" customFormat="1" ht="13.5" thickBot="1" x14ac:dyDescent="0.25">
      <c r="A32" s="223"/>
      <c r="B32" s="224"/>
      <c r="C32" s="225"/>
      <c r="D32" s="224"/>
      <c r="E32" s="224"/>
      <c r="F32" s="224"/>
      <c r="G32" s="224"/>
      <c r="H32" s="226"/>
      <c r="I32" s="227">
        <f t="shared" ref="I32" si="1">ROUND(H32*0.702804,2)</f>
        <v>0</v>
      </c>
      <c r="J32" s="226"/>
      <c r="K32" s="227">
        <f t="shared" ref="K32" si="2">ROUND(J32*0.702804,2)</f>
        <v>0</v>
      </c>
      <c r="L32" s="226"/>
      <c r="M32" s="227">
        <f t="shared" ref="M32" si="3">ROUND(L32*0.702804,2)</f>
        <v>0</v>
      </c>
      <c r="N32" s="226"/>
      <c r="O32" s="228"/>
      <c r="P32" s="226"/>
      <c r="Q32" s="226"/>
      <c r="R32" s="226"/>
      <c r="S32" s="229"/>
      <c r="T32" s="137">
        <f t="shared" ref="T32" si="4">ROUND(S32*0.702804,2)</f>
        <v>0</v>
      </c>
    </row>
    <row r="33" spans="1:20" ht="12.75" x14ac:dyDescent="0.2">
      <c r="A33" s="412" t="s">
        <v>58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4"/>
      <c r="O33" s="230">
        <f>SUM(O18:O32)</f>
        <v>0</v>
      </c>
      <c r="P33" s="230">
        <f>SUM(P18:P32)</f>
        <v>0</v>
      </c>
      <c r="Q33" s="230">
        <f>SUM(Q18:Q32)</f>
        <v>0</v>
      </c>
      <c r="R33" s="230">
        <f>SUM(R18:R32)</f>
        <v>0</v>
      </c>
      <c r="S33" s="264">
        <f>SUM(S18:S32)</f>
        <v>0</v>
      </c>
      <c r="T33" s="159">
        <f>ROUND(S33*0.702804,2)</f>
        <v>0</v>
      </c>
    </row>
    <row r="34" spans="1:20" ht="12.75" x14ac:dyDescent="0.2">
      <c r="A34" s="231"/>
      <c r="B34" s="232"/>
      <c r="C34" s="233" t="s">
        <v>49</v>
      </c>
      <c r="D34" s="234" t="s">
        <v>355</v>
      </c>
      <c r="E34" s="235"/>
      <c r="F34" s="236"/>
      <c r="G34" s="237"/>
      <c r="H34" s="237"/>
      <c r="I34" s="237"/>
      <c r="J34" s="238"/>
      <c r="K34" s="238"/>
      <c r="L34" s="238"/>
      <c r="M34" s="238"/>
      <c r="N34" s="238"/>
      <c r="O34" s="239"/>
      <c r="P34" s="240"/>
      <c r="Q34" s="241"/>
      <c r="R34" s="241"/>
      <c r="S34" s="266"/>
      <c r="T34" s="159">
        <f t="shared" ref="T34:T35" si="5">ROUND(S34*0.702804,2)</f>
        <v>0</v>
      </c>
    </row>
    <row r="35" spans="1:20" ht="13.5" thickBot="1" x14ac:dyDescent="0.25">
      <c r="A35" s="242"/>
      <c r="B35" s="243"/>
      <c r="C35" s="244" t="s">
        <v>4</v>
      </c>
      <c r="D35" s="245"/>
      <c r="E35" s="246"/>
      <c r="F35" s="247"/>
      <c r="G35" s="246"/>
      <c r="H35" s="246"/>
      <c r="I35" s="246"/>
      <c r="J35" s="248"/>
      <c r="K35" s="248"/>
      <c r="L35" s="248"/>
      <c r="M35" s="248"/>
      <c r="N35" s="248"/>
      <c r="O35" s="249">
        <f t="shared" ref="O35:R35" si="6">SUM(O33:O34)</f>
        <v>0</v>
      </c>
      <c r="P35" s="249"/>
      <c r="Q35" s="249"/>
      <c r="R35" s="249"/>
      <c r="S35" s="265"/>
      <c r="T35" s="159">
        <f t="shared" si="5"/>
        <v>0</v>
      </c>
    </row>
    <row r="36" spans="1:20" s="101" customFormat="1" ht="12.75" x14ac:dyDescent="0.2">
      <c r="A36" s="250"/>
      <c r="B36" s="250"/>
      <c r="C36" s="251"/>
      <c r="D36" s="252"/>
      <c r="E36" s="253"/>
      <c r="F36" s="253"/>
      <c r="G36" s="253"/>
      <c r="H36" s="253"/>
      <c r="I36" s="253"/>
      <c r="J36" s="254"/>
      <c r="K36" s="254"/>
      <c r="L36" s="254"/>
      <c r="M36" s="254"/>
      <c r="N36" s="254"/>
      <c r="O36" s="255"/>
      <c r="P36" s="255"/>
      <c r="Q36" s="256"/>
      <c r="R36" s="256"/>
      <c r="S36" s="257"/>
    </row>
    <row r="37" spans="1:20" s="105" customFormat="1" ht="12.75" x14ac:dyDescent="0.2">
      <c r="A37" s="258"/>
      <c r="B37" s="403"/>
      <c r="C37" s="403"/>
      <c r="D37" s="259"/>
      <c r="E37" s="260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260"/>
      <c r="S37" s="260"/>
    </row>
    <row r="38" spans="1:20" s="105" customFormat="1" ht="12.75" x14ac:dyDescent="0.2">
      <c r="A38" s="258"/>
      <c r="B38" s="402"/>
      <c r="C38" s="402"/>
      <c r="D38" s="261"/>
      <c r="E38" s="261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260"/>
      <c r="S38" s="260"/>
    </row>
    <row r="39" spans="1:20" ht="12.75" x14ac:dyDescent="0.2">
      <c r="A39" s="107"/>
      <c r="B39" s="107"/>
      <c r="C39" s="48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6" spans="1:20" ht="16.7" customHeight="1" x14ac:dyDescent="0.2">
      <c r="E46" s="267"/>
    </row>
  </sheetData>
  <mergeCells count="45">
    <mergeCell ref="T12:T14"/>
    <mergeCell ref="A5:B5"/>
    <mergeCell ref="A6:B6"/>
    <mergeCell ref="A7:B7"/>
    <mergeCell ref="D8:E8"/>
    <mergeCell ref="F8:H8"/>
    <mergeCell ref="J8:O8"/>
    <mergeCell ref="P8:Q8"/>
    <mergeCell ref="L9:N9"/>
    <mergeCell ref="A10:S10"/>
    <mergeCell ref="L12:L14"/>
    <mergeCell ref="N12:N14"/>
    <mergeCell ref="O12:O14"/>
    <mergeCell ref="P12:P14"/>
    <mergeCell ref="R12:R14"/>
    <mergeCell ref="R9:S9"/>
    <mergeCell ref="A1:S1"/>
    <mergeCell ref="A2:S2"/>
    <mergeCell ref="A3:S3"/>
    <mergeCell ref="B11:B14"/>
    <mergeCell ref="A4:B4"/>
    <mergeCell ref="Q12:Q14"/>
    <mergeCell ref="C4:S4"/>
    <mergeCell ref="C5:S5"/>
    <mergeCell ref="C6:S6"/>
    <mergeCell ref="C7:S7"/>
    <mergeCell ref="A11:A14"/>
    <mergeCell ref="C11:C14"/>
    <mergeCell ref="D11:D14"/>
    <mergeCell ref="F11:N11"/>
    <mergeCell ref="O11:S11"/>
    <mergeCell ref="B38:C38"/>
    <mergeCell ref="B37:C37"/>
    <mergeCell ref="F37:Q37"/>
    <mergeCell ref="F38:Q38"/>
    <mergeCell ref="S12:S14"/>
    <mergeCell ref="E11:E14"/>
    <mergeCell ref="F12:F14"/>
    <mergeCell ref="G12:G14"/>
    <mergeCell ref="H12:H14"/>
    <mergeCell ref="J12:J14"/>
    <mergeCell ref="A33:N33"/>
    <mergeCell ref="K12:K14"/>
    <mergeCell ref="M12:M14"/>
    <mergeCell ref="I12:I14"/>
  </mergeCells>
  <phoneticPr fontId="0" type="noConversion"/>
  <pageMargins left="0.51181102362204722" right="0.11811023622047245" top="0.74803149606299213" bottom="0.15748031496062992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3"/>
  <sheetViews>
    <sheetView showZeros="0" topLeftCell="A13" zoomScaleNormal="100" workbookViewId="0">
      <selection activeCell="P163" sqref="P163"/>
    </sheetView>
  </sheetViews>
  <sheetFormatPr defaultRowHeight="16.7" customHeight="1" x14ac:dyDescent="0.2"/>
  <cols>
    <col min="1" max="1" width="8.85546875" style="75" customWidth="1"/>
    <col min="2" max="2" width="7.28515625" style="75" customWidth="1"/>
    <col min="3" max="3" width="50.140625" style="75" customWidth="1"/>
    <col min="4" max="4" width="7.28515625" style="107" customWidth="1"/>
    <col min="5" max="5" width="6.7109375" style="75" customWidth="1"/>
    <col min="6" max="7" width="6.42578125" style="75" customWidth="1"/>
    <col min="8" max="8" width="6.28515625" style="75" customWidth="1"/>
    <col min="9" max="9" width="6.85546875" style="75" customWidth="1"/>
    <col min="10" max="10" width="6" style="75" customWidth="1"/>
    <col min="11" max="11" width="6.140625" style="75" customWidth="1"/>
    <col min="12" max="12" width="6.85546875" style="75" customWidth="1"/>
    <col min="13" max="13" width="8.5703125" style="75" bestFit="1" customWidth="1"/>
    <col min="14" max="15" width="8.140625" style="75" customWidth="1"/>
    <col min="16" max="16" width="8.42578125" style="75" customWidth="1"/>
    <col min="17" max="16384" width="9.140625" style="75"/>
  </cols>
  <sheetData>
    <row r="1" spans="1:16" s="59" customFormat="1" ht="23.25" x14ac:dyDescent="0.35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6" s="59" customFormat="1" ht="18" x14ac:dyDescent="0.25">
      <c r="A2" s="445" t="s">
        <v>130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59" customFormat="1" ht="12.75" x14ac:dyDescent="0.2">
      <c r="A3" s="369" t="s">
        <v>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</row>
    <row r="4" spans="1:16" s="59" customFormat="1" ht="12.7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59" customFormat="1" ht="16.5" customHeight="1" x14ac:dyDescent="0.3">
      <c r="A5" s="370" t="s">
        <v>8</v>
      </c>
      <c r="B5" s="370"/>
      <c r="C5" s="368" t="str">
        <f>'T1'!C4:S4</f>
        <v>Slimnīcas ēkas (kad. Apz. 6413 006 0096 001) rekonstrukcija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s="59" customFormat="1" ht="16.5" customHeight="1" x14ac:dyDescent="0.3">
      <c r="A6" s="369"/>
      <c r="B6" s="369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s="59" customFormat="1" ht="16.5" customHeight="1" x14ac:dyDescent="0.3">
      <c r="A7" s="370" t="s">
        <v>9</v>
      </c>
      <c r="B7" s="370"/>
      <c r="C7" s="363" t="str">
        <f>KPDV!C7</f>
        <v>Slimnīcas ēkas (kad. Apz. 6413 006 0096 001) rekonstrukcija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</row>
    <row r="8" spans="1:16" s="59" customFormat="1" ht="16.5" customHeight="1" x14ac:dyDescent="0.3">
      <c r="A8" s="370" t="s">
        <v>10</v>
      </c>
      <c r="B8" s="370"/>
      <c r="C8" s="443" t="str">
        <f>'T1'!C7:S7</f>
        <v>Pāvilostas novads, Pāvilosta, Cīruļu iela 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</row>
    <row r="9" spans="1:16" s="59" customFormat="1" ht="18" x14ac:dyDescent="0.25">
      <c r="A9" s="49" t="s">
        <v>33</v>
      </c>
      <c r="B9" s="134"/>
      <c r="C9" s="49" t="s">
        <v>34</v>
      </c>
      <c r="D9" s="449" t="str">
        <f>'T1'!D8:E8</f>
        <v>AR; BK</v>
      </c>
      <c r="E9" s="449"/>
      <c r="F9" s="370" t="s">
        <v>35</v>
      </c>
      <c r="G9" s="370"/>
      <c r="H9" s="370"/>
      <c r="I9" s="369" t="s">
        <v>36</v>
      </c>
      <c r="J9" s="369"/>
      <c r="K9" s="369"/>
      <c r="L9" s="369"/>
      <c r="M9" s="450"/>
      <c r="N9" s="450"/>
      <c r="O9" s="50"/>
      <c r="P9" s="62"/>
    </row>
    <row r="10" spans="1:16" s="59" customFormat="1" ht="12.75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369" t="s">
        <v>71</v>
      </c>
      <c r="K10" s="369"/>
      <c r="L10" s="114">
        <f>'T1'!O9</f>
        <v>0</v>
      </c>
      <c r="M10" s="113" t="s">
        <v>12</v>
      </c>
      <c r="N10" s="114">
        <f>'T1'!Q9</f>
        <v>0</v>
      </c>
      <c r="O10" s="436" t="s">
        <v>316</v>
      </c>
      <c r="P10" s="437"/>
    </row>
    <row r="11" spans="1:16" s="59" customFormat="1" ht="6.75" customHeight="1" thickBot="1" x14ac:dyDescent="0.2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</row>
    <row r="12" spans="1:16" s="63" customFormat="1" ht="16.7" customHeight="1" x14ac:dyDescent="0.25">
      <c r="A12" s="455" t="s">
        <v>41</v>
      </c>
      <c r="B12" s="446" t="s">
        <v>37</v>
      </c>
      <c r="C12" s="446" t="s">
        <v>42</v>
      </c>
      <c r="D12" s="438" t="s">
        <v>43</v>
      </c>
      <c r="E12" s="438" t="s">
        <v>44</v>
      </c>
      <c r="F12" s="446" t="s">
        <v>0</v>
      </c>
      <c r="G12" s="446"/>
      <c r="H12" s="446"/>
      <c r="I12" s="446"/>
      <c r="J12" s="446"/>
      <c r="K12" s="446"/>
      <c r="L12" s="446" t="s">
        <v>1</v>
      </c>
      <c r="M12" s="446"/>
      <c r="N12" s="446"/>
      <c r="O12" s="446"/>
      <c r="P12" s="458"/>
    </row>
    <row r="13" spans="1:16" s="63" customFormat="1" ht="16.7" customHeight="1" x14ac:dyDescent="0.25">
      <c r="A13" s="456"/>
      <c r="B13" s="447"/>
      <c r="C13" s="447"/>
      <c r="D13" s="439"/>
      <c r="E13" s="439"/>
      <c r="F13" s="441" t="s">
        <v>45</v>
      </c>
      <c r="G13" s="441" t="s">
        <v>60</v>
      </c>
      <c r="H13" s="441" t="s">
        <v>61</v>
      </c>
      <c r="I13" s="441" t="s">
        <v>62</v>
      </c>
      <c r="J13" s="441" t="s">
        <v>63</v>
      </c>
      <c r="K13" s="441" t="s">
        <v>64</v>
      </c>
      <c r="L13" s="441" t="s">
        <v>56</v>
      </c>
      <c r="M13" s="441" t="s">
        <v>61</v>
      </c>
      <c r="N13" s="441" t="s">
        <v>62</v>
      </c>
      <c r="O13" s="441" t="s">
        <v>65</v>
      </c>
      <c r="P13" s="460" t="s">
        <v>64</v>
      </c>
    </row>
    <row r="14" spans="1:16" s="63" customFormat="1" ht="14.25" customHeight="1" x14ac:dyDescent="0.25">
      <c r="A14" s="456"/>
      <c r="B14" s="447"/>
      <c r="C14" s="447"/>
      <c r="D14" s="439"/>
      <c r="E14" s="439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60"/>
    </row>
    <row r="15" spans="1:16" s="63" customFormat="1" ht="31.5" customHeight="1" thickBot="1" x14ac:dyDescent="0.3">
      <c r="A15" s="457"/>
      <c r="B15" s="448"/>
      <c r="C15" s="448"/>
      <c r="D15" s="440"/>
      <c r="E15" s="440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61"/>
    </row>
    <row r="16" spans="1:16" s="63" customFormat="1" ht="16.7" customHeight="1" thickBot="1" x14ac:dyDescent="0.3">
      <c r="A16" s="64" t="s">
        <v>2</v>
      </c>
      <c r="B16" s="65">
        <v>2</v>
      </c>
      <c r="C16" s="65">
        <v>3</v>
      </c>
      <c r="D16" s="66">
        <v>4</v>
      </c>
      <c r="E16" s="65">
        <v>5</v>
      </c>
      <c r="F16" s="65">
        <v>6</v>
      </c>
      <c r="G16" s="65">
        <v>7</v>
      </c>
      <c r="H16" s="65">
        <v>8</v>
      </c>
      <c r="I16" s="65">
        <v>9</v>
      </c>
      <c r="J16" s="65">
        <v>10</v>
      </c>
      <c r="K16" s="65">
        <v>11</v>
      </c>
      <c r="L16" s="65">
        <v>12</v>
      </c>
      <c r="M16" s="65">
        <v>13</v>
      </c>
      <c r="N16" s="65">
        <v>14</v>
      </c>
      <c r="O16" s="65">
        <v>15</v>
      </c>
      <c r="P16" s="67">
        <v>16</v>
      </c>
    </row>
    <row r="17" spans="1:16" s="72" customFormat="1" ht="12.75" x14ac:dyDescent="0.2">
      <c r="A17" s="141"/>
      <c r="B17" s="122"/>
      <c r="C17" s="198"/>
      <c r="D17" s="122"/>
      <c r="E17" s="122"/>
      <c r="F17" s="122"/>
      <c r="G17" s="122"/>
      <c r="H17" s="123">
        <f>ROUND(G17*F17,2)</f>
        <v>0</v>
      </c>
      <c r="I17" s="123"/>
      <c r="J17" s="123"/>
      <c r="K17" s="70">
        <f t="shared" ref="K17:K19" si="0">J17+I17+H17</f>
        <v>0</v>
      </c>
      <c r="L17" s="125">
        <f>ROUND(F17*E17,2)</f>
        <v>0</v>
      </c>
      <c r="M17" s="70">
        <f>ROUND(H17*E17,2)</f>
        <v>0</v>
      </c>
      <c r="N17" s="70">
        <f t="shared" ref="N17:N19" si="1">I17*E17</f>
        <v>0</v>
      </c>
      <c r="O17" s="70">
        <f t="shared" ref="O17:O19" si="2">J17*E17</f>
        <v>0</v>
      </c>
      <c r="P17" s="71">
        <f>O17+N17+M17</f>
        <v>0</v>
      </c>
    </row>
    <row r="18" spans="1:16" s="72" customFormat="1" ht="12.75" x14ac:dyDescent="0.2">
      <c r="A18" s="268"/>
      <c r="B18" s="269"/>
      <c r="C18" s="135" t="s">
        <v>131</v>
      </c>
      <c r="D18" s="287"/>
      <c r="E18" s="287"/>
      <c r="F18" s="287"/>
      <c r="G18" s="287"/>
      <c r="H18" s="73"/>
      <c r="I18" s="73"/>
      <c r="J18" s="73"/>
      <c r="K18" s="271"/>
      <c r="L18" s="175"/>
      <c r="M18" s="174"/>
      <c r="N18" s="174"/>
      <c r="O18" s="174"/>
      <c r="P18" s="176"/>
    </row>
    <row r="19" spans="1:16" s="72" customFormat="1" ht="12.75" x14ac:dyDescent="0.2">
      <c r="A19" s="142"/>
      <c r="B19" s="115"/>
      <c r="D19" s="116"/>
      <c r="E19" s="117"/>
      <c r="F19" s="117"/>
      <c r="G19" s="117"/>
      <c r="H19" s="117"/>
      <c r="I19" s="117"/>
      <c r="J19" s="117"/>
      <c r="K19" s="112">
        <f t="shared" si="0"/>
        <v>0</v>
      </c>
      <c r="L19" s="126">
        <f t="shared" ref="L19" si="3">ROUND(F19*E19,2)</f>
        <v>0</v>
      </c>
      <c r="M19" s="73">
        <f t="shared" ref="M19" si="4">ROUND(H19*E19,2)</f>
        <v>0</v>
      </c>
      <c r="N19" s="73">
        <f t="shared" si="1"/>
        <v>0</v>
      </c>
      <c r="O19" s="73">
        <f t="shared" si="2"/>
        <v>0</v>
      </c>
      <c r="P19" s="74">
        <f t="shared" ref="P19" si="5">O19+N19+M19</f>
        <v>0</v>
      </c>
    </row>
    <row r="20" spans="1:16" s="72" customFormat="1" ht="25.5" x14ac:dyDescent="0.2">
      <c r="A20" s="143" t="s">
        <v>20</v>
      </c>
      <c r="B20" s="118"/>
      <c r="C20" s="292" t="s">
        <v>136</v>
      </c>
      <c r="D20" s="219" t="s">
        <v>128</v>
      </c>
      <c r="E20" s="221">
        <v>1.3</v>
      </c>
      <c r="F20" s="221"/>
      <c r="G20" s="221"/>
      <c r="H20" s="221"/>
      <c r="I20" s="221"/>
      <c r="J20" s="221"/>
      <c r="K20" s="288"/>
      <c r="L20" s="216"/>
      <c r="M20" s="214"/>
      <c r="N20" s="214"/>
      <c r="O20" s="214"/>
      <c r="P20" s="217"/>
    </row>
    <row r="21" spans="1:16" s="72" customFormat="1" ht="12.75" x14ac:dyDescent="0.2">
      <c r="A21" s="143" t="s">
        <v>21</v>
      </c>
      <c r="B21" s="118"/>
      <c r="C21" s="220" t="s">
        <v>102</v>
      </c>
      <c r="D21" s="219" t="s">
        <v>128</v>
      </c>
      <c r="E21" s="221">
        <v>0.2</v>
      </c>
      <c r="F21" s="221"/>
      <c r="G21" s="221"/>
      <c r="H21" s="221"/>
      <c r="I21" s="221"/>
      <c r="J21" s="221"/>
      <c r="K21" s="288"/>
      <c r="L21" s="216"/>
      <c r="M21" s="214"/>
      <c r="N21" s="214"/>
      <c r="O21" s="214"/>
      <c r="P21" s="217"/>
    </row>
    <row r="22" spans="1:16" s="72" customFormat="1" ht="25.5" x14ac:dyDescent="0.2">
      <c r="A22" s="143" t="s">
        <v>22</v>
      </c>
      <c r="B22" s="118"/>
      <c r="C22" s="292" t="s">
        <v>143</v>
      </c>
      <c r="D22" s="219" t="s">
        <v>128</v>
      </c>
      <c r="E22" s="221">
        <v>0.25</v>
      </c>
      <c r="F22" s="221"/>
      <c r="G22" s="221"/>
      <c r="H22" s="221"/>
      <c r="I22" s="221"/>
      <c r="J22" s="221"/>
      <c r="K22" s="288"/>
      <c r="L22" s="216"/>
      <c r="M22" s="214"/>
      <c r="N22" s="214"/>
      <c r="O22" s="214"/>
      <c r="P22" s="217"/>
    </row>
    <row r="23" spans="1:16" s="72" customFormat="1" ht="12.75" x14ac:dyDescent="0.2">
      <c r="A23" s="143" t="s">
        <v>23</v>
      </c>
      <c r="B23" s="118"/>
      <c r="C23" s="220" t="s">
        <v>137</v>
      </c>
      <c r="D23" s="219" t="s">
        <v>81</v>
      </c>
      <c r="E23" s="221">
        <v>2.5</v>
      </c>
      <c r="F23" s="221"/>
      <c r="G23" s="221"/>
      <c r="H23" s="221"/>
      <c r="I23" s="221"/>
      <c r="J23" s="221"/>
      <c r="K23" s="288"/>
      <c r="L23" s="216"/>
      <c r="M23" s="214"/>
      <c r="N23" s="214"/>
      <c r="O23" s="214"/>
      <c r="P23" s="217"/>
    </row>
    <row r="24" spans="1:16" s="72" customFormat="1" ht="12.75" x14ac:dyDescent="0.2">
      <c r="A24" s="143" t="s">
        <v>77</v>
      </c>
      <c r="B24" s="118"/>
      <c r="C24" s="220" t="s">
        <v>141</v>
      </c>
      <c r="D24" s="219" t="s">
        <v>40</v>
      </c>
      <c r="E24" s="221">
        <f>E23*20</f>
        <v>50</v>
      </c>
      <c r="F24" s="221"/>
      <c r="G24" s="221"/>
      <c r="H24" s="221"/>
      <c r="I24" s="221"/>
      <c r="J24" s="221"/>
      <c r="K24" s="288"/>
      <c r="L24" s="216"/>
      <c r="M24" s="214"/>
      <c r="N24" s="214"/>
      <c r="O24" s="214"/>
      <c r="P24" s="217"/>
    </row>
    <row r="25" spans="1:16" s="72" customFormat="1" ht="12.75" x14ac:dyDescent="0.2">
      <c r="A25" s="143" t="s">
        <v>78</v>
      </c>
      <c r="B25" s="118"/>
      <c r="C25" s="220" t="s">
        <v>138</v>
      </c>
      <c r="D25" s="219" t="s">
        <v>105</v>
      </c>
      <c r="E25" s="221">
        <f>3.4*2</f>
        <v>6.8</v>
      </c>
      <c r="F25" s="221"/>
      <c r="G25" s="221"/>
      <c r="H25" s="221"/>
      <c r="I25" s="221"/>
      <c r="J25" s="221"/>
      <c r="K25" s="288"/>
      <c r="L25" s="216"/>
      <c r="M25" s="214"/>
      <c r="N25" s="214"/>
      <c r="O25" s="214"/>
      <c r="P25" s="217"/>
    </row>
    <row r="26" spans="1:16" s="72" customFormat="1" ht="12.75" x14ac:dyDescent="0.2">
      <c r="A26" s="143" t="s">
        <v>79</v>
      </c>
      <c r="B26" s="118"/>
      <c r="C26" s="220" t="s">
        <v>139</v>
      </c>
      <c r="D26" s="219" t="s">
        <v>105</v>
      </c>
      <c r="E26" s="221">
        <f>7.8*2</f>
        <v>15.6</v>
      </c>
      <c r="F26" s="221"/>
      <c r="G26" s="221"/>
      <c r="H26" s="221"/>
      <c r="I26" s="221"/>
      <c r="J26" s="221"/>
      <c r="K26" s="288"/>
      <c r="L26" s="216"/>
      <c r="M26" s="214"/>
      <c r="N26" s="214"/>
      <c r="O26" s="214"/>
      <c r="P26" s="217"/>
    </row>
    <row r="27" spans="1:16" s="72" customFormat="1" ht="12.75" x14ac:dyDescent="0.2">
      <c r="A27" s="143" t="s">
        <v>80</v>
      </c>
      <c r="B27" s="118"/>
      <c r="C27" s="220" t="s">
        <v>140</v>
      </c>
      <c r="D27" s="219" t="s">
        <v>105</v>
      </c>
      <c r="E27" s="221">
        <v>3.2</v>
      </c>
      <c r="F27" s="221"/>
      <c r="G27" s="221"/>
      <c r="H27" s="221"/>
      <c r="I27" s="221"/>
      <c r="J27" s="221"/>
      <c r="K27" s="288"/>
      <c r="L27" s="216"/>
      <c r="M27" s="214"/>
      <c r="N27" s="214"/>
      <c r="O27" s="214"/>
      <c r="P27" s="217"/>
    </row>
    <row r="28" spans="1:16" s="72" customFormat="1" ht="12.75" x14ac:dyDescent="0.2">
      <c r="A28" s="143" t="s">
        <v>82</v>
      </c>
      <c r="B28" s="118"/>
      <c r="C28" s="220" t="s">
        <v>142</v>
      </c>
      <c r="D28" s="219" t="s">
        <v>40</v>
      </c>
      <c r="E28" s="221">
        <v>2</v>
      </c>
      <c r="F28" s="221"/>
      <c r="G28" s="221"/>
      <c r="H28" s="221"/>
      <c r="I28" s="221"/>
      <c r="J28" s="221"/>
      <c r="K28" s="288"/>
      <c r="L28" s="216"/>
      <c r="M28" s="214"/>
      <c r="N28" s="214"/>
      <c r="O28" s="214"/>
      <c r="P28" s="217"/>
    </row>
    <row r="29" spans="1:16" s="72" customFormat="1" ht="12.75" x14ac:dyDescent="0.2">
      <c r="A29" s="143" t="s">
        <v>83</v>
      </c>
      <c r="B29" s="118"/>
      <c r="C29" s="220" t="s">
        <v>92</v>
      </c>
      <c r="D29" s="219" t="s">
        <v>128</v>
      </c>
      <c r="E29" s="221">
        <f>0.3</f>
        <v>0.3</v>
      </c>
      <c r="F29" s="221"/>
      <c r="G29" s="221"/>
      <c r="H29" s="221"/>
      <c r="I29" s="221"/>
      <c r="J29" s="221"/>
      <c r="K29" s="288"/>
      <c r="L29" s="216"/>
      <c r="M29" s="214"/>
      <c r="N29" s="214"/>
      <c r="O29" s="214"/>
      <c r="P29" s="217"/>
    </row>
    <row r="30" spans="1:16" s="119" customFormat="1" ht="25.5" x14ac:dyDescent="0.2">
      <c r="A30" s="143" t="s">
        <v>84</v>
      </c>
      <c r="B30" s="118"/>
      <c r="C30" s="292" t="s">
        <v>144</v>
      </c>
      <c r="D30" s="219" t="s">
        <v>105</v>
      </c>
      <c r="E30" s="221">
        <f>2.65*2</f>
        <v>5.3</v>
      </c>
      <c r="F30" s="221"/>
      <c r="G30" s="221"/>
      <c r="H30" s="221"/>
      <c r="I30" s="221"/>
      <c r="J30" s="221"/>
      <c r="K30" s="288"/>
      <c r="L30" s="216"/>
      <c r="M30" s="214"/>
      <c r="N30" s="214"/>
      <c r="O30" s="214"/>
      <c r="P30" s="217"/>
    </row>
    <row r="31" spans="1:16" s="119" customFormat="1" ht="12.75" x14ac:dyDescent="0.2">
      <c r="A31" s="143" t="s">
        <v>85</v>
      </c>
      <c r="B31" s="118"/>
      <c r="C31" s="220" t="s">
        <v>145</v>
      </c>
      <c r="D31" s="219" t="s">
        <v>128</v>
      </c>
      <c r="E31" s="221">
        <f>0.15*0.15*2.8*2</f>
        <v>0.126</v>
      </c>
      <c r="F31" s="221"/>
      <c r="G31" s="221"/>
      <c r="H31" s="221"/>
      <c r="I31" s="221"/>
      <c r="J31" s="221"/>
      <c r="K31" s="288"/>
      <c r="L31" s="216"/>
      <c r="M31" s="214"/>
      <c r="N31" s="214"/>
      <c r="O31" s="214"/>
      <c r="P31" s="217"/>
    </row>
    <row r="32" spans="1:16" s="119" customFormat="1" ht="12.75" x14ac:dyDescent="0.2">
      <c r="A32" s="143" t="s">
        <v>86</v>
      </c>
      <c r="B32" s="118"/>
      <c r="C32" s="220" t="s">
        <v>146</v>
      </c>
      <c r="D32" s="219" t="s">
        <v>40</v>
      </c>
      <c r="E32" s="221">
        <v>2</v>
      </c>
      <c r="F32" s="221"/>
      <c r="G32" s="221"/>
      <c r="H32" s="221"/>
      <c r="I32" s="221"/>
      <c r="J32" s="221"/>
      <c r="K32" s="288"/>
      <c r="L32" s="216"/>
      <c r="M32" s="214"/>
      <c r="N32" s="214"/>
      <c r="O32" s="214"/>
      <c r="P32" s="217"/>
    </row>
    <row r="33" spans="1:16" s="119" customFormat="1" ht="12.75" x14ac:dyDescent="0.2">
      <c r="A33" s="143" t="s">
        <v>88</v>
      </c>
      <c r="B33" s="118"/>
      <c r="C33" s="220" t="s">
        <v>141</v>
      </c>
      <c r="D33" s="219" t="s">
        <v>40</v>
      </c>
      <c r="E33" s="221">
        <v>16</v>
      </c>
      <c r="F33" s="221"/>
      <c r="G33" s="221"/>
      <c r="H33" s="221"/>
      <c r="I33" s="221"/>
      <c r="J33" s="221"/>
      <c r="K33" s="288"/>
      <c r="L33" s="216"/>
      <c r="M33" s="214"/>
      <c r="N33" s="214"/>
      <c r="O33" s="214"/>
      <c r="P33" s="217"/>
    </row>
    <row r="34" spans="1:16" s="119" customFormat="1" ht="12.75" x14ac:dyDescent="0.2">
      <c r="A34" s="143" t="s">
        <v>89</v>
      </c>
      <c r="B34" s="118"/>
      <c r="C34" s="220" t="s">
        <v>147</v>
      </c>
      <c r="D34" s="219" t="s">
        <v>40</v>
      </c>
      <c r="E34" s="221">
        <v>2</v>
      </c>
      <c r="F34" s="221"/>
      <c r="G34" s="221"/>
      <c r="H34" s="221"/>
      <c r="I34" s="221"/>
      <c r="J34" s="221"/>
      <c r="K34" s="288"/>
      <c r="L34" s="216"/>
      <c r="M34" s="214"/>
      <c r="N34" s="214"/>
      <c r="O34" s="214"/>
      <c r="P34" s="217"/>
    </row>
    <row r="35" spans="1:16" s="119" customFormat="1" ht="25.5" x14ac:dyDescent="0.2">
      <c r="A35" s="143" t="s">
        <v>96</v>
      </c>
      <c r="B35" s="118"/>
      <c r="C35" s="292" t="s">
        <v>197</v>
      </c>
      <c r="D35" s="219" t="s">
        <v>40</v>
      </c>
      <c r="E35" s="221">
        <v>2</v>
      </c>
      <c r="F35" s="221"/>
      <c r="G35" s="221"/>
      <c r="H35" s="221"/>
      <c r="I35" s="221"/>
      <c r="J35" s="221"/>
      <c r="K35" s="288"/>
      <c r="L35" s="216"/>
      <c r="M35" s="214"/>
      <c r="N35" s="214"/>
      <c r="O35" s="214"/>
      <c r="P35" s="217"/>
    </row>
    <row r="36" spans="1:16" s="119" customFormat="1" ht="12.75" x14ac:dyDescent="0.2">
      <c r="A36" s="143" t="s">
        <v>97</v>
      </c>
      <c r="B36" s="118"/>
      <c r="C36" s="220" t="s">
        <v>92</v>
      </c>
      <c r="D36" s="219" t="s">
        <v>128</v>
      </c>
      <c r="E36" s="221">
        <v>0.1</v>
      </c>
      <c r="F36" s="221"/>
      <c r="G36" s="221"/>
      <c r="H36" s="221"/>
      <c r="I36" s="221"/>
      <c r="J36" s="221"/>
      <c r="K36" s="288"/>
      <c r="L36" s="216"/>
      <c r="M36" s="214"/>
      <c r="N36" s="214"/>
      <c r="O36" s="214"/>
      <c r="P36" s="217"/>
    </row>
    <row r="37" spans="1:16" s="119" customFormat="1" ht="12.75" x14ac:dyDescent="0.2">
      <c r="A37" s="143" t="s">
        <v>98</v>
      </c>
      <c r="B37" s="118"/>
      <c r="C37" s="220" t="s">
        <v>198</v>
      </c>
      <c r="D37" s="219" t="s">
        <v>105</v>
      </c>
      <c r="E37" s="221">
        <v>5</v>
      </c>
      <c r="F37" s="221"/>
      <c r="G37" s="221"/>
      <c r="H37" s="221"/>
      <c r="I37" s="221"/>
      <c r="J37" s="221"/>
      <c r="K37" s="288"/>
      <c r="L37" s="216"/>
      <c r="M37" s="214"/>
      <c r="N37" s="214"/>
      <c r="O37" s="214"/>
      <c r="P37" s="217"/>
    </row>
    <row r="38" spans="1:16" s="119" customFormat="1" ht="12.75" x14ac:dyDescent="0.2">
      <c r="A38" s="143" t="s">
        <v>99</v>
      </c>
      <c r="B38" s="118"/>
      <c r="C38" s="292" t="s">
        <v>199</v>
      </c>
      <c r="D38" s="219" t="s">
        <v>105</v>
      </c>
      <c r="E38" s="221">
        <v>4</v>
      </c>
      <c r="F38" s="221"/>
      <c r="G38" s="221"/>
      <c r="H38" s="221"/>
      <c r="I38" s="221"/>
      <c r="J38" s="221"/>
      <c r="K38" s="288"/>
      <c r="L38" s="216"/>
      <c r="M38" s="214"/>
      <c r="N38" s="214"/>
      <c r="O38" s="214"/>
      <c r="P38" s="217"/>
    </row>
    <row r="39" spans="1:16" s="119" customFormat="1" ht="12.75" x14ac:dyDescent="0.2">
      <c r="A39" s="143" t="s">
        <v>109</v>
      </c>
      <c r="B39" s="118"/>
      <c r="C39" s="220" t="s">
        <v>200</v>
      </c>
      <c r="D39" s="219" t="s">
        <v>128</v>
      </c>
      <c r="E39" s="221">
        <f>4*0.15*0.25*1.1</f>
        <v>0.16500000000000001</v>
      </c>
      <c r="F39" s="221"/>
      <c r="G39" s="221"/>
      <c r="H39" s="221"/>
      <c r="I39" s="221"/>
      <c r="J39" s="221"/>
      <c r="K39" s="288"/>
      <c r="L39" s="216"/>
      <c r="M39" s="214"/>
      <c r="N39" s="214"/>
      <c r="O39" s="214"/>
      <c r="P39" s="217"/>
    </row>
    <row r="40" spans="1:16" s="119" customFormat="1" ht="12.75" x14ac:dyDescent="0.2">
      <c r="A40" s="143" t="s">
        <v>110</v>
      </c>
      <c r="B40" s="118"/>
      <c r="C40" s="220" t="s">
        <v>201</v>
      </c>
      <c r="D40" s="219" t="s">
        <v>40</v>
      </c>
      <c r="E40" s="221">
        <v>4</v>
      </c>
      <c r="F40" s="221"/>
      <c r="G40" s="221"/>
      <c r="H40" s="221"/>
      <c r="I40" s="221"/>
      <c r="J40" s="221"/>
      <c r="K40" s="288"/>
      <c r="L40" s="216"/>
      <c r="M40" s="214"/>
      <c r="N40" s="214"/>
      <c r="O40" s="214"/>
      <c r="P40" s="217"/>
    </row>
    <row r="41" spans="1:16" s="119" customFormat="1" ht="12.75" x14ac:dyDescent="0.2">
      <c r="A41" s="143" t="s">
        <v>111</v>
      </c>
      <c r="B41" s="118"/>
      <c r="C41" s="220" t="s">
        <v>141</v>
      </c>
      <c r="D41" s="219" t="s">
        <v>40</v>
      </c>
      <c r="E41" s="221">
        <f>E40*8</f>
        <v>32</v>
      </c>
      <c r="F41" s="221"/>
      <c r="G41" s="221"/>
      <c r="H41" s="221"/>
      <c r="I41" s="221"/>
      <c r="J41" s="221"/>
      <c r="K41" s="288"/>
      <c r="L41" s="216"/>
      <c r="M41" s="214"/>
      <c r="N41" s="214"/>
      <c r="O41" s="214"/>
      <c r="P41" s="217"/>
    </row>
    <row r="42" spans="1:16" s="119" customFormat="1" ht="25.5" x14ac:dyDescent="0.2">
      <c r="A42" s="143" t="s">
        <v>134</v>
      </c>
      <c r="B42" s="118"/>
      <c r="C42" s="292" t="s">
        <v>202</v>
      </c>
      <c r="D42" s="219" t="s">
        <v>40</v>
      </c>
      <c r="E42" s="221">
        <v>6</v>
      </c>
      <c r="F42" s="221"/>
      <c r="G42" s="221"/>
      <c r="H42" s="221"/>
      <c r="I42" s="221"/>
      <c r="J42" s="221"/>
      <c r="K42" s="288"/>
      <c r="L42" s="216"/>
      <c r="M42" s="214"/>
      <c r="N42" s="214"/>
      <c r="O42" s="214"/>
      <c r="P42" s="217"/>
    </row>
    <row r="43" spans="1:16" s="119" customFormat="1" ht="12.75" x14ac:dyDescent="0.2">
      <c r="A43" s="143" t="s">
        <v>135</v>
      </c>
      <c r="B43" s="118"/>
      <c r="C43" s="220" t="s">
        <v>92</v>
      </c>
      <c r="D43" s="219" t="s">
        <v>128</v>
      </c>
      <c r="E43" s="221">
        <v>0.2</v>
      </c>
      <c r="F43" s="221"/>
      <c r="G43" s="221"/>
      <c r="H43" s="221"/>
      <c r="I43" s="221"/>
      <c r="J43" s="221"/>
      <c r="K43" s="288"/>
      <c r="L43" s="216"/>
      <c r="M43" s="214"/>
      <c r="N43" s="214"/>
      <c r="O43" s="214"/>
      <c r="P43" s="217"/>
    </row>
    <row r="44" spans="1:16" s="119" customFormat="1" ht="12.75" x14ac:dyDescent="0.2">
      <c r="A44" s="143" t="s">
        <v>148</v>
      </c>
      <c r="B44" s="118"/>
      <c r="C44" s="220" t="s">
        <v>198</v>
      </c>
      <c r="D44" s="219" t="s">
        <v>105</v>
      </c>
      <c r="E44" s="221">
        <f>2.5*6</f>
        <v>15</v>
      </c>
      <c r="F44" s="221"/>
      <c r="G44" s="221"/>
      <c r="H44" s="221"/>
      <c r="I44" s="221"/>
      <c r="J44" s="221"/>
      <c r="K44" s="288"/>
      <c r="L44" s="216"/>
      <c r="M44" s="214"/>
      <c r="N44" s="214"/>
      <c r="O44" s="214"/>
      <c r="P44" s="217"/>
    </row>
    <row r="45" spans="1:16" s="119" customFormat="1" ht="12.75" x14ac:dyDescent="0.2">
      <c r="A45" s="143" t="s">
        <v>149</v>
      </c>
      <c r="B45" s="118"/>
      <c r="C45" s="292" t="s">
        <v>203</v>
      </c>
      <c r="D45" s="219" t="s">
        <v>105</v>
      </c>
      <c r="E45" s="221">
        <f>11.7</f>
        <v>11.7</v>
      </c>
      <c r="F45" s="221"/>
      <c r="G45" s="221"/>
      <c r="H45" s="221"/>
      <c r="I45" s="221"/>
      <c r="J45" s="221"/>
      <c r="K45" s="288"/>
      <c r="L45" s="216"/>
      <c r="M45" s="214"/>
      <c r="N45" s="214"/>
      <c r="O45" s="214"/>
      <c r="P45" s="217"/>
    </row>
    <row r="46" spans="1:16" s="119" customFormat="1" ht="12.75" x14ac:dyDescent="0.2">
      <c r="A46" s="143" t="s">
        <v>150</v>
      </c>
      <c r="B46" s="118"/>
      <c r="C46" s="220" t="s">
        <v>204</v>
      </c>
      <c r="D46" s="219" t="s">
        <v>128</v>
      </c>
      <c r="E46" s="221">
        <f>11.7*0.1*0.25*1.1</f>
        <v>0.32174999999999998</v>
      </c>
      <c r="F46" s="221"/>
      <c r="G46" s="221"/>
      <c r="H46" s="221"/>
      <c r="I46" s="221"/>
      <c r="J46" s="221"/>
      <c r="K46" s="288"/>
      <c r="L46" s="216"/>
      <c r="M46" s="214"/>
      <c r="N46" s="214"/>
      <c r="O46" s="214"/>
      <c r="P46" s="217"/>
    </row>
    <row r="47" spans="1:16" s="119" customFormat="1" ht="12.75" x14ac:dyDescent="0.2">
      <c r="A47" s="143" t="s">
        <v>151</v>
      </c>
      <c r="B47" s="118"/>
      <c r="C47" s="220" t="s">
        <v>201</v>
      </c>
      <c r="D47" s="219" t="s">
        <v>40</v>
      </c>
      <c r="E47" s="221">
        <v>8</v>
      </c>
      <c r="F47" s="221"/>
      <c r="G47" s="221"/>
      <c r="H47" s="221"/>
      <c r="I47" s="221"/>
      <c r="J47" s="221"/>
      <c r="K47" s="288"/>
      <c r="L47" s="216"/>
      <c r="M47" s="214"/>
      <c r="N47" s="214"/>
      <c r="O47" s="214"/>
      <c r="P47" s="217"/>
    </row>
    <row r="48" spans="1:16" s="119" customFormat="1" ht="12.75" x14ac:dyDescent="0.2">
      <c r="A48" s="143" t="s">
        <v>152</v>
      </c>
      <c r="B48" s="118"/>
      <c r="C48" s="220" t="s">
        <v>141</v>
      </c>
      <c r="D48" s="219" t="s">
        <v>40</v>
      </c>
      <c r="E48" s="221">
        <f>E47*8</f>
        <v>64</v>
      </c>
      <c r="F48" s="221"/>
      <c r="G48" s="221"/>
      <c r="H48" s="221"/>
      <c r="I48" s="221"/>
      <c r="J48" s="221"/>
      <c r="K48" s="288"/>
      <c r="L48" s="216"/>
      <c r="M48" s="214"/>
      <c r="N48" s="214"/>
      <c r="O48" s="214"/>
      <c r="P48" s="217"/>
    </row>
    <row r="49" spans="1:16" s="119" customFormat="1" ht="25.5" x14ac:dyDescent="0.2">
      <c r="A49" s="143" t="s">
        <v>153</v>
      </c>
      <c r="B49" s="118"/>
      <c r="C49" s="292" t="s">
        <v>205</v>
      </c>
      <c r="D49" s="219" t="s">
        <v>81</v>
      </c>
      <c r="E49" s="221">
        <v>9</v>
      </c>
      <c r="F49" s="221"/>
      <c r="G49" s="221"/>
      <c r="H49" s="221"/>
      <c r="I49" s="221"/>
      <c r="J49" s="221"/>
      <c r="K49" s="288"/>
      <c r="L49" s="216"/>
      <c r="M49" s="214"/>
      <c r="N49" s="214"/>
      <c r="O49" s="214"/>
      <c r="P49" s="217"/>
    </row>
    <row r="50" spans="1:16" s="119" customFormat="1" ht="12.75" x14ac:dyDescent="0.2">
      <c r="A50" s="143" t="s">
        <v>154</v>
      </c>
      <c r="B50" s="118"/>
      <c r="C50" s="220" t="s">
        <v>206</v>
      </c>
      <c r="D50" s="219" t="s">
        <v>128</v>
      </c>
      <c r="E50" s="221">
        <v>0.08</v>
      </c>
      <c r="F50" s="221"/>
      <c r="G50" s="221"/>
      <c r="H50" s="221"/>
      <c r="I50" s="221"/>
      <c r="J50" s="221"/>
      <c r="K50" s="288"/>
      <c r="L50" s="216"/>
      <c r="M50" s="214"/>
      <c r="N50" s="214"/>
      <c r="O50" s="214"/>
      <c r="P50" s="217"/>
    </row>
    <row r="51" spans="1:16" s="119" customFormat="1" ht="12.75" x14ac:dyDescent="0.2">
      <c r="A51" s="143" t="s">
        <v>155</v>
      </c>
      <c r="B51" s="118"/>
      <c r="C51" s="220" t="s">
        <v>141</v>
      </c>
      <c r="D51" s="219" t="s">
        <v>40</v>
      </c>
      <c r="E51" s="221">
        <f>25/0.5</f>
        <v>50</v>
      </c>
      <c r="F51" s="221"/>
      <c r="G51" s="221"/>
      <c r="H51" s="221"/>
      <c r="I51" s="221"/>
      <c r="J51" s="221"/>
      <c r="K51" s="288"/>
      <c r="L51" s="216"/>
      <c r="M51" s="214"/>
      <c r="N51" s="214"/>
      <c r="O51" s="214"/>
      <c r="P51" s="217"/>
    </row>
    <row r="52" spans="1:16" s="119" customFormat="1" ht="12.75" x14ac:dyDescent="0.2">
      <c r="A52" s="143" t="s">
        <v>156</v>
      </c>
      <c r="B52" s="118"/>
      <c r="C52" s="220" t="s">
        <v>207</v>
      </c>
      <c r="D52" s="219" t="s">
        <v>81</v>
      </c>
      <c r="E52" s="221">
        <v>9.5</v>
      </c>
      <c r="F52" s="221"/>
      <c r="G52" s="221"/>
      <c r="H52" s="221"/>
      <c r="I52" s="221"/>
      <c r="J52" s="221"/>
      <c r="K52" s="288"/>
      <c r="L52" s="216"/>
      <c r="M52" s="214"/>
      <c r="N52" s="214"/>
      <c r="O52" s="214"/>
      <c r="P52" s="217"/>
    </row>
    <row r="53" spans="1:16" s="119" customFormat="1" ht="12.75" x14ac:dyDescent="0.2">
      <c r="A53" s="143" t="s">
        <v>157</v>
      </c>
      <c r="B53" s="118"/>
      <c r="C53" s="292" t="s">
        <v>208</v>
      </c>
      <c r="D53" s="219" t="s">
        <v>81</v>
      </c>
      <c r="E53" s="221">
        <v>9</v>
      </c>
      <c r="F53" s="221"/>
      <c r="G53" s="221"/>
      <c r="H53" s="221"/>
      <c r="I53" s="221"/>
      <c r="J53" s="221"/>
      <c r="K53" s="288"/>
      <c r="L53" s="216"/>
      <c r="M53" s="214"/>
      <c r="N53" s="214"/>
      <c r="O53" s="214"/>
      <c r="P53" s="217"/>
    </row>
    <row r="54" spans="1:16" s="119" customFormat="1" ht="12.75" x14ac:dyDescent="0.2">
      <c r="A54" s="143" t="s">
        <v>158</v>
      </c>
      <c r="B54" s="118"/>
      <c r="C54" s="220" t="s">
        <v>209</v>
      </c>
      <c r="D54" s="219" t="s">
        <v>81</v>
      </c>
      <c r="E54" s="221">
        <v>9.1999999999999993</v>
      </c>
      <c r="F54" s="221"/>
      <c r="G54" s="221"/>
      <c r="H54" s="221"/>
      <c r="I54" s="221"/>
      <c r="J54" s="221"/>
      <c r="K54" s="288"/>
      <c r="L54" s="216"/>
      <c r="M54" s="214"/>
      <c r="N54" s="214"/>
      <c r="O54" s="214"/>
      <c r="P54" s="217"/>
    </row>
    <row r="55" spans="1:16" s="119" customFormat="1" ht="12.75" x14ac:dyDescent="0.2">
      <c r="A55" s="143"/>
      <c r="B55" s="118"/>
      <c r="C55" s="220"/>
      <c r="D55" s="219"/>
      <c r="E55" s="221"/>
      <c r="F55" s="221"/>
      <c r="G55" s="221"/>
      <c r="H55" s="221"/>
      <c r="I55" s="221"/>
      <c r="J55" s="221"/>
      <c r="K55" s="288"/>
      <c r="L55" s="216"/>
      <c r="M55" s="214"/>
      <c r="N55" s="214"/>
      <c r="O55" s="214"/>
      <c r="P55" s="217"/>
    </row>
    <row r="56" spans="1:16" s="119" customFormat="1" ht="12.75" x14ac:dyDescent="0.2">
      <c r="A56" s="143"/>
      <c r="B56" s="118"/>
      <c r="C56" s="213" t="s">
        <v>210</v>
      </c>
      <c r="D56" s="219"/>
      <c r="E56" s="221"/>
      <c r="F56" s="221"/>
      <c r="G56" s="221"/>
      <c r="H56" s="221"/>
      <c r="I56" s="221"/>
      <c r="J56" s="221"/>
      <c r="K56" s="288"/>
      <c r="L56" s="216"/>
      <c r="M56" s="214"/>
      <c r="N56" s="214"/>
      <c r="O56" s="214"/>
      <c r="P56" s="217"/>
    </row>
    <row r="57" spans="1:16" s="119" customFormat="1" ht="12.75" x14ac:dyDescent="0.2">
      <c r="A57" s="143"/>
      <c r="B57" s="118"/>
      <c r="C57" s="213" t="s">
        <v>211</v>
      </c>
      <c r="D57" s="219"/>
      <c r="E57" s="221"/>
      <c r="F57" s="221"/>
      <c r="G57" s="221"/>
      <c r="H57" s="221"/>
      <c r="I57" s="221"/>
      <c r="J57" s="221"/>
      <c r="K57" s="288"/>
      <c r="L57" s="216"/>
      <c r="M57" s="214"/>
      <c r="N57" s="214"/>
      <c r="O57" s="214"/>
      <c r="P57" s="217"/>
    </row>
    <row r="58" spans="1:16" s="119" customFormat="1" ht="25.5" x14ac:dyDescent="0.2">
      <c r="A58" s="143" t="s">
        <v>159</v>
      </c>
      <c r="B58" s="118"/>
      <c r="C58" s="292" t="s">
        <v>212</v>
      </c>
      <c r="D58" s="219" t="s">
        <v>81</v>
      </c>
      <c r="E58" s="221">
        <v>16.3</v>
      </c>
      <c r="F58" s="221"/>
      <c r="G58" s="221"/>
      <c r="H58" s="221"/>
      <c r="I58" s="221"/>
      <c r="J58" s="221"/>
      <c r="K58" s="288"/>
      <c r="L58" s="216"/>
      <c r="M58" s="214"/>
      <c r="N58" s="214"/>
      <c r="O58" s="214"/>
      <c r="P58" s="217"/>
    </row>
    <row r="59" spans="1:16" s="119" customFormat="1" ht="12.75" x14ac:dyDescent="0.2">
      <c r="A59" s="143" t="s">
        <v>160</v>
      </c>
      <c r="B59" s="118"/>
      <c r="C59" s="220" t="s">
        <v>213</v>
      </c>
      <c r="D59" s="219" t="s">
        <v>128</v>
      </c>
      <c r="E59" s="221">
        <v>1</v>
      </c>
      <c r="F59" s="221"/>
      <c r="G59" s="221"/>
      <c r="H59" s="221"/>
      <c r="I59" s="221"/>
      <c r="J59" s="221"/>
      <c r="K59" s="288"/>
      <c r="L59" s="216"/>
      <c r="M59" s="214"/>
      <c r="N59" s="214"/>
      <c r="O59" s="214"/>
      <c r="P59" s="217"/>
    </row>
    <row r="60" spans="1:16" s="119" customFormat="1" ht="12.75" x14ac:dyDescent="0.2">
      <c r="A60" s="143" t="s">
        <v>161</v>
      </c>
      <c r="B60" s="118"/>
      <c r="C60" s="220" t="s">
        <v>102</v>
      </c>
      <c r="D60" s="219" t="s">
        <v>128</v>
      </c>
      <c r="E60" s="221">
        <v>2</v>
      </c>
      <c r="F60" s="221"/>
      <c r="G60" s="221"/>
      <c r="H60" s="221"/>
      <c r="I60" s="221"/>
      <c r="J60" s="221"/>
      <c r="K60" s="288"/>
      <c r="L60" s="216"/>
      <c r="M60" s="214"/>
      <c r="N60" s="214"/>
      <c r="O60" s="214"/>
      <c r="P60" s="217"/>
    </row>
    <row r="61" spans="1:16" s="119" customFormat="1" ht="12.75" x14ac:dyDescent="0.2">
      <c r="A61" s="143" t="s">
        <v>162</v>
      </c>
      <c r="B61" s="118"/>
      <c r="C61" s="220" t="s">
        <v>214</v>
      </c>
      <c r="D61" s="219" t="s">
        <v>81</v>
      </c>
      <c r="E61" s="221">
        <v>20</v>
      </c>
      <c r="F61" s="221"/>
      <c r="G61" s="221"/>
      <c r="H61" s="221"/>
      <c r="I61" s="221"/>
      <c r="J61" s="221"/>
      <c r="K61" s="288"/>
      <c r="L61" s="216"/>
      <c r="M61" s="214"/>
      <c r="N61" s="214"/>
      <c r="O61" s="214"/>
      <c r="P61" s="217"/>
    </row>
    <row r="62" spans="1:16" s="119" customFormat="1" ht="12.75" x14ac:dyDescent="0.2">
      <c r="A62" s="143" t="s">
        <v>163</v>
      </c>
      <c r="B62" s="118"/>
      <c r="C62" s="220" t="s">
        <v>215</v>
      </c>
      <c r="D62" s="219" t="s">
        <v>81</v>
      </c>
      <c r="E62" s="221">
        <f>E58*1.1</f>
        <v>17.930000000000003</v>
      </c>
      <c r="F62" s="221"/>
      <c r="G62" s="221"/>
      <c r="H62" s="221"/>
      <c r="I62" s="221"/>
      <c r="J62" s="221"/>
      <c r="K62" s="288"/>
      <c r="L62" s="216"/>
      <c r="M62" s="214"/>
      <c r="N62" s="214"/>
      <c r="O62" s="214"/>
      <c r="P62" s="217"/>
    </row>
    <row r="63" spans="1:16" s="119" customFormat="1" ht="12.75" x14ac:dyDescent="0.2">
      <c r="A63" s="143" t="s">
        <v>164</v>
      </c>
      <c r="B63" s="118"/>
      <c r="C63" s="220" t="s">
        <v>216</v>
      </c>
      <c r="D63" s="219" t="s">
        <v>81</v>
      </c>
      <c r="E63" s="221">
        <v>20</v>
      </c>
      <c r="F63" s="221"/>
      <c r="G63" s="221"/>
      <c r="H63" s="221"/>
      <c r="I63" s="221"/>
      <c r="J63" s="221"/>
      <c r="K63" s="288"/>
      <c r="L63" s="216"/>
      <c r="M63" s="214"/>
      <c r="N63" s="214"/>
      <c r="O63" s="214"/>
      <c r="P63" s="217"/>
    </row>
    <row r="64" spans="1:16" s="119" customFormat="1" ht="12.75" x14ac:dyDescent="0.2">
      <c r="A64" s="143" t="s">
        <v>165</v>
      </c>
      <c r="B64" s="118"/>
      <c r="C64" s="220" t="s">
        <v>225</v>
      </c>
      <c r="D64" s="219" t="s">
        <v>81</v>
      </c>
      <c r="E64" s="221">
        <f>5.5</f>
        <v>5.5</v>
      </c>
      <c r="F64" s="221"/>
      <c r="G64" s="221"/>
      <c r="H64" s="221"/>
      <c r="I64" s="221"/>
      <c r="J64" s="221"/>
      <c r="K64" s="288"/>
      <c r="L64" s="216"/>
      <c r="M64" s="214"/>
      <c r="N64" s="214"/>
      <c r="O64" s="214"/>
      <c r="P64" s="217"/>
    </row>
    <row r="65" spans="1:16" s="119" customFormat="1" ht="12.75" x14ac:dyDescent="0.2">
      <c r="A65" s="143" t="s">
        <v>166</v>
      </c>
      <c r="B65" s="118"/>
      <c r="C65" s="220" t="s">
        <v>217</v>
      </c>
      <c r="D65" s="219" t="s">
        <v>40</v>
      </c>
      <c r="E65" s="221">
        <f>E63*4</f>
        <v>80</v>
      </c>
      <c r="F65" s="221"/>
      <c r="G65" s="221"/>
      <c r="H65" s="221"/>
      <c r="I65" s="221"/>
      <c r="J65" s="221"/>
      <c r="K65" s="288"/>
      <c r="L65" s="216"/>
      <c r="M65" s="214"/>
      <c r="N65" s="214"/>
      <c r="O65" s="214"/>
      <c r="P65" s="217"/>
    </row>
    <row r="66" spans="1:16" s="119" customFormat="1" ht="12.75" x14ac:dyDescent="0.2">
      <c r="A66" s="143" t="s">
        <v>167</v>
      </c>
      <c r="B66" s="118"/>
      <c r="C66" s="220" t="s">
        <v>92</v>
      </c>
      <c r="D66" s="219" t="s">
        <v>128</v>
      </c>
      <c r="E66" s="221">
        <v>2</v>
      </c>
      <c r="F66" s="221"/>
      <c r="G66" s="221"/>
      <c r="H66" s="221"/>
      <c r="I66" s="221"/>
      <c r="J66" s="221"/>
      <c r="K66" s="288"/>
      <c r="L66" s="216"/>
      <c r="M66" s="214"/>
      <c r="N66" s="214"/>
      <c r="O66" s="214"/>
      <c r="P66" s="217"/>
    </row>
    <row r="67" spans="1:16" s="119" customFormat="1" ht="12.75" x14ac:dyDescent="0.2">
      <c r="A67" s="143" t="s">
        <v>168</v>
      </c>
      <c r="B67" s="118"/>
      <c r="C67" s="220" t="s">
        <v>301</v>
      </c>
      <c r="D67" s="219" t="s">
        <v>81</v>
      </c>
      <c r="E67" s="221">
        <v>4.5</v>
      </c>
      <c r="F67" s="221"/>
      <c r="G67" s="221"/>
      <c r="H67" s="221"/>
      <c r="I67" s="221"/>
      <c r="J67" s="221"/>
      <c r="K67" s="288"/>
      <c r="L67" s="216"/>
      <c r="M67" s="214"/>
      <c r="N67" s="214"/>
      <c r="O67" s="214"/>
      <c r="P67" s="217"/>
    </row>
    <row r="68" spans="1:16" s="119" customFormat="1" ht="12.75" x14ac:dyDescent="0.2">
      <c r="A68" s="143" t="s">
        <v>169</v>
      </c>
      <c r="B68" s="118"/>
      <c r="C68" s="220" t="s">
        <v>103</v>
      </c>
      <c r="D68" s="219" t="s">
        <v>81</v>
      </c>
      <c r="E68" s="221">
        <f>E67*1.1</f>
        <v>4.95</v>
      </c>
      <c r="F68" s="221"/>
      <c r="G68" s="221"/>
      <c r="H68" s="221"/>
      <c r="I68" s="221"/>
      <c r="J68" s="221"/>
      <c r="K68" s="288"/>
      <c r="L68" s="216"/>
      <c r="M68" s="214"/>
      <c r="N68" s="214"/>
      <c r="O68" s="214"/>
      <c r="P68" s="217"/>
    </row>
    <row r="69" spans="1:16" s="119" customFormat="1" ht="12.75" x14ac:dyDescent="0.2">
      <c r="A69" s="143" t="s">
        <v>170</v>
      </c>
      <c r="B69" s="118"/>
      <c r="C69" s="220" t="s">
        <v>302</v>
      </c>
      <c r="D69" s="219" t="s">
        <v>40</v>
      </c>
      <c r="E69" s="221">
        <f>E67*20</f>
        <v>90</v>
      </c>
      <c r="F69" s="221"/>
      <c r="G69" s="221"/>
      <c r="H69" s="221"/>
      <c r="I69" s="221"/>
      <c r="J69" s="221"/>
      <c r="K69" s="288"/>
      <c r="L69" s="216"/>
      <c r="M69" s="214"/>
      <c r="N69" s="214"/>
      <c r="O69" s="214"/>
      <c r="P69" s="217"/>
    </row>
    <row r="70" spans="1:16" s="119" customFormat="1" ht="12.75" x14ac:dyDescent="0.2">
      <c r="A70" s="143" t="s">
        <v>171</v>
      </c>
      <c r="B70" s="118"/>
      <c r="C70" s="220" t="s">
        <v>303</v>
      </c>
      <c r="D70" s="219" t="s">
        <v>81</v>
      </c>
      <c r="E70" s="221">
        <f>E67</f>
        <v>4.5</v>
      </c>
      <c r="F70" s="221"/>
      <c r="G70" s="221"/>
      <c r="H70" s="221"/>
      <c r="I70" s="221"/>
      <c r="J70" s="221"/>
      <c r="K70" s="288"/>
      <c r="L70" s="216"/>
      <c r="M70" s="214"/>
      <c r="N70" s="214"/>
      <c r="O70" s="214"/>
      <c r="P70" s="217"/>
    </row>
    <row r="71" spans="1:16" s="119" customFormat="1" ht="25.5" x14ac:dyDescent="0.2">
      <c r="A71" s="143" t="s">
        <v>172</v>
      </c>
      <c r="B71" s="118"/>
      <c r="C71" s="292" t="s">
        <v>218</v>
      </c>
      <c r="D71" s="219" t="s">
        <v>81</v>
      </c>
      <c r="E71" s="221">
        <v>4.5</v>
      </c>
      <c r="F71" s="221"/>
      <c r="G71" s="221"/>
      <c r="H71" s="221"/>
      <c r="I71" s="221"/>
      <c r="J71" s="221"/>
      <c r="K71" s="288"/>
      <c r="L71" s="216"/>
      <c r="M71" s="214"/>
      <c r="N71" s="214"/>
      <c r="O71" s="214"/>
      <c r="P71" s="217"/>
    </row>
    <row r="72" spans="1:16" s="119" customFormat="1" ht="12.75" x14ac:dyDescent="0.2">
      <c r="A72" s="143" t="s">
        <v>173</v>
      </c>
      <c r="B72" s="118"/>
      <c r="C72" s="220" t="s">
        <v>219</v>
      </c>
      <c r="D72" s="219" t="s">
        <v>81</v>
      </c>
      <c r="E72" s="221">
        <v>4.5</v>
      </c>
      <c r="F72" s="221"/>
      <c r="G72" s="221"/>
      <c r="H72" s="221"/>
      <c r="I72" s="221"/>
      <c r="J72" s="221"/>
      <c r="K72" s="288"/>
      <c r="L72" s="216"/>
      <c r="M72" s="214"/>
      <c r="N72" s="214"/>
      <c r="O72" s="214"/>
      <c r="P72" s="217"/>
    </row>
    <row r="73" spans="1:16" s="119" customFormat="1" ht="12.75" x14ac:dyDescent="0.2">
      <c r="A73" s="143" t="s">
        <v>174</v>
      </c>
      <c r="B73" s="118"/>
      <c r="C73" s="220" t="s">
        <v>220</v>
      </c>
      <c r="D73" s="219" t="s">
        <v>81</v>
      </c>
      <c r="E73" s="221">
        <v>5</v>
      </c>
      <c r="F73" s="221"/>
      <c r="G73" s="221"/>
      <c r="H73" s="221"/>
      <c r="I73" s="221"/>
      <c r="J73" s="221"/>
      <c r="K73" s="288"/>
      <c r="L73" s="216"/>
      <c r="M73" s="214"/>
      <c r="N73" s="214"/>
      <c r="O73" s="214"/>
      <c r="P73" s="217"/>
    </row>
    <row r="74" spans="1:16" s="119" customFormat="1" ht="12.75" x14ac:dyDescent="0.2">
      <c r="A74" s="143" t="s">
        <v>175</v>
      </c>
      <c r="B74" s="118"/>
      <c r="C74" s="220" t="s">
        <v>104</v>
      </c>
      <c r="D74" s="219" t="s">
        <v>81</v>
      </c>
      <c r="E74" s="221">
        <f>4.5*4*1.1</f>
        <v>19.8</v>
      </c>
      <c r="F74" s="221"/>
      <c r="G74" s="221"/>
      <c r="H74" s="221"/>
      <c r="I74" s="221"/>
      <c r="J74" s="221"/>
      <c r="K74" s="288"/>
      <c r="L74" s="216"/>
      <c r="M74" s="214"/>
      <c r="N74" s="214"/>
      <c r="O74" s="214"/>
      <c r="P74" s="217"/>
    </row>
    <row r="75" spans="1:16" s="119" customFormat="1" ht="12.75" x14ac:dyDescent="0.2">
      <c r="A75" s="143" t="s">
        <v>176</v>
      </c>
      <c r="B75" s="118"/>
      <c r="C75" s="220" t="s">
        <v>141</v>
      </c>
      <c r="D75" s="219" t="s">
        <v>40</v>
      </c>
      <c r="E75" s="221">
        <f>E74*20</f>
        <v>396</v>
      </c>
      <c r="F75" s="221"/>
      <c r="G75" s="221"/>
      <c r="H75" s="221"/>
      <c r="I75" s="221"/>
      <c r="J75" s="221"/>
      <c r="K75" s="288"/>
      <c r="L75" s="216"/>
      <c r="M75" s="214"/>
      <c r="N75" s="214"/>
      <c r="O75" s="214"/>
      <c r="P75" s="217"/>
    </row>
    <row r="76" spans="1:16" s="119" customFormat="1" ht="12.75" x14ac:dyDescent="0.2">
      <c r="A76" s="143" t="s">
        <v>177</v>
      </c>
      <c r="B76" s="118"/>
      <c r="C76" s="220" t="s">
        <v>221</v>
      </c>
      <c r="D76" s="219" t="s">
        <v>128</v>
      </c>
      <c r="E76" s="221">
        <v>0.04</v>
      </c>
      <c r="F76" s="221"/>
      <c r="G76" s="221"/>
      <c r="H76" s="221"/>
      <c r="I76" s="221"/>
      <c r="J76" s="221"/>
      <c r="K76" s="288"/>
      <c r="L76" s="216"/>
      <c r="M76" s="214"/>
      <c r="N76" s="214"/>
      <c r="O76" s="214"/>
      <c r="P76" s="217"/>
    </row>
    <row r="77" spans="1:16" s="119" customFormat="1" ht="25.5" x14ac:dyDescent="0.2">
      <c r="A77" s="143" t="s">
        <v>178</v>
      </c>
      <c r="B77" s="118"/>
      <c r="C77" s="292" t="s">
        <v>222</v>
      </c>
      <c r="D77" s="219" t="s">
        <v>81</v>
      </c>
      <c r="E77" s="221">
        <f>44.5*0.25</f>
        <v>11.125</v>
      </c>
      <c r="F77" s="221"/>
      <c r="G77" s="221"/>
      <c r="H77" s="221"/>
      <c r="I77" s="221"/>
      <c r="J77" s="221"/>
      <c r="K77" s="288"/>
      <c r="L77" s="216"/>
      <c r="M77" s="214"/>
      <c r="N77" s="214"/>
      <c r="O77" s="214"/>
      <c r="P77" s="217"/>
    </row>
    <row r="78" spans="1:16" s="119" customFormat="1" ht="12.75" x14ac:dyDescent="0.2">
      <c r="A78" s="143" t="s">
        <v>179</v>
      </c>
      <c r="B78" s="118"/>
      <c r="C78" s="220" t="s">
        <v>223</v>
      </c>
      <c r="D78" s="219" t="s">
        <v>40</v>
      </c>
      <c r="E78" s="221">
        <v>7</v>
      </c>
      <c r="F78" s="221"/>
      <c r="G78" s="221"/>
      <c r="H78" s="221"/>
      <c r="I78" s="221"/>
      <c r="J78" s="221"/>
      <c r="K78" s="288"/>
      <c r="L78" s="216"/>
      <c r="M78" s="214"/>
      <c r="N78" s="214"/>
      <c r="O78" s="214"/>
      <c r="P78" s="217"/>
    </row>
    <row r="79" spans="1:16" s="119" customFormat="1" ht="12.75" x14ac:dyDescent="0.2">
      <c r="A79" s="143" t="s">
        <v>180</v>
      </c>
      <c r="B79" s="118"/>
      <c r="C79" s="220" t="s">
        <v>224</v>
      </c>
      <c r="D79" s="219" t="s">
        <v>94</v>
      </c>
      <c r="E79" s="221">
        <f>E77*0.3</f>
        <v>3.3374999999999999</v>
      </c>
      <c r="F79" s="221"/>
      <c r="G79" s="221"/>
      <c r="H79" s="221"/>
      <c r="I79" s="221"/>
      <c r="J79" s="221"/>
      <c r="K79" s="288"/>
      <c r="L79" s="216"/>
      <c r="M79" s="214"/>
      <c r="N79" s="214"/>
      <c r="O79" s="214"/>
      <c r="P79" s="217"/>
    </row>
    <row r="80" spans="1:16" s="119" customFormat="1" ht="12.75" x14ac:dyDescent="0.2">
      <c r="A80" s="143" t="s">
        <v>181</v>
      </c>
      <c r="B80" s="118"/>
      <c r="C80" s="292" t="s">
        <v>226</v>
      </c>
      <c r="D80" s="219" t="s">
        <v>128</v>
      </c>
      <c r="E80" s="221">
        <f>0.9*2.1*0.35</f>
        <v>0.66149999999999998</v>
      </c>
      <c r="F80" s="221"/>
      <c r="G80" s="221"/>
      <c r="H80" s="221"/>
      <c r="I80" s="221"/>
      <c r="J80" s="221"/>
      <c r="K80" s="288"/>
      <c r="L80" s="216"/>
      <c r="M80" s="214"/>
      <c r="N80" s="214"/>
      <c r="O80" s="214"/>
      <c r="P80" s="217"/>
    </row>
    <row r="81" spans="1:16" s="119" customFormat="1" ht="12.75" x14ac:dyDescent="0.2">
      <c r="A81" s="143" t="s">
        <v>182</v>
      </c>
      <c r="B81" s="118"/>
      <c r="C81" s="220" t="s">
        <v>227</v>
      </c>
      <c r="D81" s="219" t="s">
        <v>128</v>
      </c>
      <c r="E81" s="221">
        <f>E80*1.1</f>
        <v>0.72765000000000002</v>
      </c>
      <c r="F81" s="221"/>
      <c r="G81" s="221"/>
      <c r="H81" s="221"/>
      <c r="I81" s="221"/>
      <c r="J81" s="221"/>
      <c r="K81" s="288"/>
      <c r="L81" s="216"/>
      <c r="M81" s="214"/>
      <c r="N81" s="214"/>
      <c r="O81" s="214"/>
      <c r="P81" s="217"/>
    </row>
    <row r="82" spans="1:16" s="119" customFormat="1" ht="12.75" x14ac:dyDescent="0.2">
      <c r="A82" s="143" t="s">
        <v>183</v>
      </c>
      <c r="B82" s="118"/>
      <c r="C82" s="220" t="s">
        <v>228</v>
      </c>
      <c r="D82" s="219" t="s">
        <v>128</v>
      </c>
      <c r="E82" s="221">
        <v>0.15</v>
      </c>
      <c r="F82" s="221"/>
      <c r="G82" s="221"/>
      <c r="H82" s="221"/>
      <c r="I82" s="221"/>
      <c r="J82" s="221"/>
      <c r="K82" s="288"/>
      <c r="L82" s="216"/>
      <c r="M82" s="214"/>
      <c r="N82" s="214"/>
      <c r="O82" s="214"/>
      <c r="P82" s="217"/>
    </row>
    <row r="83" spans="1:16" s="119" customFormat="1" ht="25.5" x14ac:dyDescent="0.2">
      <c r="A83" s="143" t="s">
        <v>184</v>
      </c>
      <c r="B83" s="118"/>
      <c r="C83" s="292" t="s">
        <v>229</v>
      </c>
      <c r="D83" s="219" t="s">
        <v>81</v>
      </c>
      <c r="E83" s="221">
        <v>2</v>
      </c>
      <c r="F83" s="221"/>
      <c r="G83" s="221"/>
      <c r="H83" s="221"/>
      <c r="I83" s="221"/>
      <c r="J83" s="221"/>
      <c r="K83" s="288"/>
      <c r="L83" s="216"/>
      <c r="M83" s="214"/>
      <c r="N83" s="214"/>
      <c r="O83" s="214"/>
      <c r="P83" s="217"/>
    </row>
    <row r="84" spans="1:16" s="119" customFormat="1" ht="12.75" x14ac:dyDescent="0.2">
      <c r="A84" s="143" t="s">
        <v>185</v>
      </c>
      <c r="B84" s="118"/>
      <c r="C84" s="220" t="s">
        <v>223</v>
      </c>
      <c r="D84" s="219" t="s">
        <v>40</v>
      </c>
      <c r="E84" s="221">
        <v>1</v>
      </c>
      <c r="F84" s="221"/>
      <c r="G84" s="221"/>
      <c r="H84" s="221"/>
      <c r="I84" s="221"/>
      <c r="J84" s="221"/>
      <c r="K84" s="288"/>
      <c r="L84" s="216"/>
      <c r="M84" s="214"/>
      <c r="N84" s="214"/>
      <c r="O84" s="214"/>
      <c r="P84" s="217"/>
    </row>
    <row r="85" spans="1:16" s="119" customFormat="1" ht="12.75" x14ac:dyDescent="0.2">
      <c r="A85" s="143" t="s">
        <v>186</v>
      </c>
      <c r="B85" s="118"/>
      <c r="C85" s="220" t="s">
        <v>93</v>
      </c>
      <c r="D85" s="219" t="s">
        <v>94</v>
      </c>
      <c r="E85" s="221">
        <f>E83*0.25</f>
        <v>0.5</v>
      </c>
      <c r="F85" s="221"/>
      <c r="G85" s="221"/>
      <c r="H85" s="221"/>
      <c r="I85" s="221"/>
      <c r="J85" s="221"/>
      <c r="K85" s="288"/>
      <c r="L85" s="216"/>
      <c r="M85" s="214"/>
      <c r="N85" s="214"/>
      <c r="O85" s="214"/>
      <c r="P85" s="217"/>
    </row>
    <row r="86" spans="1:16" s="119" customFormat="1" ht="12.75" x14ac:dyDescent="0.2">
      <c r="A86" s="143" t="s">
        <v>187</v>
      </c>
      <c r="B86" s="118"/>
      <c r="C86" s="220" t="s">
        <v>101</v>
      </c>
      <c r="D86" s="219" t="s">
        <v>90</v>
      </c>
      <c r="E86" s="221">
        <f>E83*2.5</f>
        <v>5</v>
      </c>
      <c r="F86" s="221"/>
      <c r="G86" s="221"/>
      <c r="H86" s="221"/>
      <c r="I86" s="221"/>
      <c r="J86" s="221"/>
      <c r="K86" s="288"/>
      <c r="L86" s="216"/>
      <c r="M86" s="214"/>
      <c r="N86" s="214"/>
      <c r="O86" s="214"/>
      <c r="P86" s="217"/>
    </row>
    <row r="87" spans="1:16" s="119" customFormat="1" ht="12.75" x14ac:dyDescent="0.2">
      <c r="A87" s="143" t="s">
        <v>188</v>
      </c>
      <c r="B87" s="118"/>
      <c r="C87" s="220" t="s">
        <v>230</v>
      </c>
      <c r="D87" s="219" t="s">
        <v>94</v>
      </c>
      <c r="E87" s="221">
        <f>E83*0.45</f>
        <v>0.9</v>
      </c>
      <c r="F87" s="221"/>
      <c r="G87" s="221"/>
      <c r="H87" s="221"/>
      <c r="I87" s="221"/>
      <c r="J87" s="221"/>
      <c r="K87" s="288"/>
      <c r="L87" s="216"/>
      <c r="M87" s="214"/>
      <c r="N87" s="214"/>
      <c r="O87" s="214"/>
      <c r="P87" s="217"/>
    </row>
    <row r="88" spans="1:16" s="119" customFormat="1" ht="12.75" x14ac:dyDescent="0.2">
      <c r="A88" s="143" t="s">
        <v>189</v>
      </c>
      <c r="B88" s="118"/>
      <c r="C88" s="292" t="s">
        <v>286</v>
      </c>
      <c r="D88" s="219" t="s">
        <v>81</v>
      </c>
      <c r="E88" s="221">
        <f>44.5+9</f>
        <v>53.5</v>
      </c>
      <c r="F88" s="221"/>
      <c r="G88" s="221"/>
      <c r="H88" s="221"/>
      <c r="I88" s="221"/>
      <c r="J88" s="221"/>
      <c r="K88" s="288"/>
      <c r="L88" s="216"/>
      <c r="M88" s="214"/>
      <c r="N88" s="214"/>
      <c r="O88" s="214"/>
      <c r="P88" s="217"/>
    </row>
    <row r="89" spans="1:16" s="119" customFormat="1" ht="12.75" x14ac:dyDescent="0.2">
      <c r="A89" s="143" t="s">
        <v>190</v>
      </c>
      <c r="B89" s="118"/>
      <c r="C89" s="220" t="s">
        <v>93</v>
      </c>
      <c r="D89" s="219" t="s">
        <v>94</v>
      </c>
      <c r="E89" s="221">
        <f>E88*0.2</f>
        <v>10.700000000000001</v>
      </c>
      <c r="F89" s="221"/>
      <c r="G89" s="221"/>
      <c r="H89" s="221"/>
      <c r="I89" s="221"/>
      <c r="J89" s="221"/>
      <c r="K89" s="288"/>
      <c r="L89" s="216"/>
      <c r="M89" s="214"/>
      <c r="N89" s="214"/>
      <c r="O89" s="214"/>
      <c r="P89" s="217"/>
    </row>
    <row r="90" spans="1:16" s="119" customFormat="1" ht="12.75" x14ac:dyDescent="0.2">
      <c r="A90" s="143" t="s">
        <v>191</v>
      </c>
      <c r="B90" s="118"/>
      <c r="C90" s="220" t="s">
        <v>101</v>
      </c>
      <c r="D90" s="219" t="s">
        <v>90</v>
      </c>
      <c r="E90" s="221">
        <f>E88*2.5</f>
        <v>133.75</v>
      </c>
      <c r="F90" s="221"/>
      <c r="G90" s="221"/>
      <c r="H90" s="221"/>
      <c r="I90" s="221"/>
      <c r="J90" s="221"/>
      <c r="K90" s="288"/>
      <c r="L90" s="216"/>
      <c r="M90" s="214"/>
      <c r="N90" s="214"/>
      <c r="O90" s="214"/>
      <c r="P90" s="217"/>
    </row>
    <row r="91" spans="1:16" s="119" customFormat="1" ht="12.75" x14ac:dyDescent="0.2">
      <c r="A91" s="143" t="s">
        <v>192</v>
      </c>
      <c r="B91" s="118"/>
      <c r="C91" s="220" t="s">
        <v>100</v>
      </c>
      <c r="D91" s="219" t="s">
        <v>87</v>
      </c>
      <c r="E91" s="221">
        <v>1</v>
      </c>
      <c r="F91" s="221"/>
      <c r="G91" s="221"/>
      <c r="H91" s="221"/>
      <c r="I91" s="221"/>
      <c r="J91" s="221"/>
      <c r="K91" s="288"/>
      <c r="L91" s="216"/>
      <c r="M91" s="214"/>
      <c r="N91" s="214"/>
      <c r="O91" s="214"/>
      <c r="P91" s="217"/>
    </row>
    <row r="92" spans="1:16" s="119" customFormat="1" ht="12.75" x14ac:dyDescent="0.2">
      <c r="A92" s="143" t="s">
        <v>193</v>
      </c>
      <c r="B92" s="118"/>
      <c r="C92" s="292" t="s">
        <v>287</v>
      </c>
      <c r="D92" s="219" t="s">
        <v>81</v>
      </c>
      <c r="E92" s="221">
        <f>E88</f>
        <v>53.5</v>
      </c>
      <c r="F92" s="221"/>
      <c r="G92" s="221"/>
      <c r="H92" s="221"/>
      <c r="I92" s="221"/>
      <c r="J92" s="221"/>
      <c r="K92" s="288"/>
      <c r="L92" s="216"/>
      <c r="M92" s="214"/>
      <c r="N92" s="214"/>
      <c r="O92" s="214"/>
      <c r="P92" s="217"/>
    </row>
    <row r="93" spans="1:16" s="119" customFormat="1" ht="12.75" x14ac:dyDescent="0.2">
      <c r="A93" s="143" t="s">
        <v>194</v>
      </c>
      <c r="B93" s="118"/>
      <c r="C93" s="220" t="s">
        <v>230</v>
      </c>
      <c r="D93" s="219" t="s">
        <v>94</v>
      </c>
      <c r="E93" s="221">
        <f>E92*0.45</f>
        <v>24.074999999999999</v>
      </c>
      <c r="F93" s="221"/>
      <c r="G93" s="221"/>
      <c r="H93" s="221"/>
      <c r="I93" s="221"/>
      <c r="J93" s="221"/>
      <c r="K93" s="288"/>
      <c r="L93" s="216"/>
      <c r="M93" s="214"/>
      <c r="N93" s="214"/>
      <c r="O93" s="214"/>
      <c r="P93" s="217"/>
    </row>
    <row r="94" spans="1:16" s="119" customFormat="1" ht="12.75" x14ac:dyDescent="0.2">
      <c r="A94" s="143" t="s">
        <v>195</v>
      </c>
      <c r="B94" s="118"/>
      <c r="C94" s="220" t="s">
        <v>288</v>
      </c>
      <c r="D94" s="219" t="s">
        <v>94</v>
      </c>
      <c r="E94" s="221">
        <f>E92*0.15</f>
        <v>8.0250000000000004</v>
      </c>
      <c r="F94" s="221"/>
      <c r="G94" s="221"/>
      <c r="H94" s="221"/>
      <c r="I94" s="221"/>
      <c r="J94" s="221"/>
      <c r="K94" s="288"/>
      <c r="L94" s="216"/>
      <c r="M94" s="214"/>
      <c r="N94" s="214"/>
      <c r="O94" s="214"/>
      <c r="P94" s="217"/>
    </row>
    <row r="95" spans="1:16" s="119" customFormat="1" ht="25.5" x14ac:dyDescent="0.2">
      <c r="A95" s="143" t="s">
        <v>196</v>
      </c>
      <c r="B95" s="118"/>
      <c r="C95" s="292" t="s">
        <v>289</v>
      </c>
      <c r="D95" s="219" t="s">
        <v>81</v>
      </c>
      <c r="E95" s="221">
        <v>20</v>
      </c>
      <c r="F95" s="221"/>
      <c r="G95" s="221"/>
      <c r="H95" s="221"/>
      <c r="I95" s="221"/>
      <c r="J95" s="221"/>
      <c r="K95" s="288"/>
      <c r="L95" s="216"/>
      <c r="M95" s="214"/>
      <c r="N95" s="214"/>
      <c r="O95" s="214"/>
      <c r="P95" s="217"/>
    </row>
    <row r="96" spans="1:16" s="119" customFormat="1" ht="12.75" x14ac:dyDescent="0.2">
      <c r="A96" s="143" t="s">
        <v>231</v>
      </c>
      <c r="B96" s="118"/>
      <c r="C96" s="220" t="s">
        <v>290</v>
      </c>
      <c r="D96" s="219" t="s">
        <v>81</v>
      </c>
      <c r="E96" s="221">
        <f>E95</f>
        <v>20</v>
      </c>
      <c r="F96" s="221"/>
      <c r="G96" s="221"/>
      <c r="H96" s="221"/>
      <c r="I96" s="221"/>
      <c r="J96" s="221"/>
      <c r="K96" s="288"/>
      <c r="L96" s="216"/>
      <c r="M96" s="214"/>
      <c r="N96" s="214"/>
      <c r="O96" s="214"/>
      <c r="P96" s="217"/>
    </row>
    <row r="97" spans="1:16" s="119" customFormat="1" ht="12.75" x14ac:dyDescent="0.2">
      <c r="A97" s="143" t="s">
        <v>232</v>
      </c>
      <c r="B97" s="118"/>
      <c r="C97" s="220" t="s">
        <v>103</v>
      </c>
      <c r="D97" s="219" t="s">
        <v>81</v>
      </c>
      <c r="E97" s="221">
        <f>E96*1.1</f>
        <v>22</v>
      </c>
      <c r="F97" s="221"/>
      <c r="G97" s="221"/>
      <c r="H97" s="221"/>
      <c r="I97" s="221"/>
      <c r="J97" s="221"/>
      <c r="K97" s="288"/>
      <c r="L97" s="216"/>
      <c r="M97" s="214"/>
      <c r="N97" s="214"/>
      <c r="O97" s="214"/>
      <c r="P97" s="217"/>
    </row>
    <row r="98" spans="1:16" s="119" customFormat="1" ht="12.75" x14ac:dyDescent="0.2">
      <c r="A98" s="143" t="s">
        <v>233</v>
      </c>
      <c r="B98" s="118"/>
      <c r="C98" s="220" t="s">
        <v>291</v>
      </c>
      <c r="D98" s="219" t="s">
        <v>40</v>
      </c>
      <c r="E98" s="221">
        <f>E96*20</f>
        <v>400</v>
      </c>
      <c r="F98" s="221"/>
      <c r="G98" s="221"/>
      <c r="H98" s="221"/>
      <c r="I98" s="221"/>
      <c r="J98" s="221"/>
      <c r="K98" s="288"/>
      <c r="L98" s="216"/>
      <c r="M98" s="214"/>
      <c r="N98" s="214"/>
      <c r="O98" s="214"/>
      <c r="P98" s="217"/>
    </row>
    <row r="99" spans="1:16" s="119" customFormat="1" ht="25.5" x14ac:dyDescent="0.2">
      <c r="A99" s="143" t="s">
        <v>234</v>
      </c>
      <c r="B99" s="118"/>
      <c r="C99" s="292" t="s">
        <v>292</v>
      </c>
      <c r="D99" s="219" t="s">
        <v>81</v>
      </c>
      <c r="E99" s="221">
        <f>E95</f>
        <v>20</v>
      </c>
      <c r="F99" s="221"/>
      <c r="G99" s="221"/>
      <c r="H99" s="221"/>
      <c r="I99" s="221"/>
      <c r="J99" s="221"/>
      <c r="K99" s="288"/>
      <c r="L99" s="216"/>
      <c r="M99" s="214"/>
      <c r="N99" s="214"/>
      <c r="O99" s="214"/>
      <c r="P99" s="217"/>
    </row>
    <row r="100" spans="1:16" s="119" customFormat="1" ht="12.75" x14ac:dyDescent="0.2">
      <c r="A100" s="143" t="s">
        <v>235</v>
      </c>
      <c r="B100" s="118"/>
      <c r="C100" s="220" t="s">
        <v>101</v>
      </c>
      <c r="D100" s="219" t="s">
        <v>90</v>
      </c>
      <c r="E100" s="221">
        <f>E99*1.2</f>
        <v>24</v>
      </c>
      <c r="F100" s="221"/>
      <c r="G100" s="221"/>
      <c r="H100" s="221"/>
      <c r="I100" s="221"/>
      <c r="J100" s="221"/>
      <c r="K100" s="288"/>
      <c r="L100" s="216"/>
      <c r="M100" s="214"/>
      <c r="N100" s="214"/>
      <c r="O100" s="214"/>
      <c r="P100" s="217"/>
    </row>
    <row r="101" spans="1:16" s="119" customFormat="1" ht="12.75" x14ac:dyDescent="0.2">
      <c r="A101" s="143" t="s">
        <v>236</v>
      </c>
      <c r="B101" s="118"/>
      <c r="C101" s="220" t="s">
        <v>93</v>
      </c>
      <c r="D101" s="219" t="s">
        <v>94</v>
      </c>
      <c r="E101" s="221">
        <f>E99*0.15</f>
        <v>3</v>
      </c>
      <c r="F101" s="221"/>
      <c r="G101" s="221"/>
      <c r="H101" s="221"/>
      <c r="I101" s="221"/>
      <c r="J101" s="221"/>
      <c r="K101" s="288"/>
      <c r="L101" s="216"/>
      <c r="M101" s="214"/>
      <c r="N101" s="214"/>
      <c r="O101" s="214"/>
      <c r="P101" s="217"/>
    </row>
    <row r="102" spans="1:16" s="119" customFormat="1" ht="12.75" x14ac:dyDescent="0.2">
      <c r="A102" s="143" t="s">
        <v>237</v>
      </c>
      <c r="B102" s="118"/>
      <c r="C102" s="220" t="s">
        <v>293</v>
      </c>
      <c r="D102" s="219" t="s">
        <v>105</v>
      </c>
      <c r="E102" s="221">
        <v>15</v>
      </c>
      <c r="F102" s="221"/>
      <c r="G102" s="221"/>
      <c r="H102" s="221"/>
      <c r="I102" s="221"/>
      <c r="J102" s="221"/>
      <c r="K102" s="288"/>
      <c r="L102" s="216"/>
      <c r="M102" s="214"/>
      <c r="N102" s="214"/>
      <c r="O102" s="214"/>
      <c r="P102" s="217"/>
    </row>
    <row r="103" spans="1:16" s="119" customFormat="1" ht="12.75" x14ac:dyDescent="0.2">
      <c r="A103" s="143" t="s">
        <v>238</v>
      </c>
      <c r="B103" s="118"/>
      <c r="C103" s="220" t="s">
        <v>100</v>
      </c>
      <c r="D103" s="219" t="s">
        <v>87</v>
      </c>
      <c r="E103" s="221">
        <v>1</v>
      </c>
      <c r="F103" s="221"/>
      <c r="G103" s="221"/>
      <c r="H103" s="221"/>
      <c r="I103" s="221"/>
      <c r="J103" s="221"/>
      <c r="K103" s="288"/>
      <c r="L103" s="216"/>
      <c r="M103" s="214"/>
      <c r="N103" s="214"/>
      <c r="O103" s="214"/>
      <c r="P103" s="217"/>
    </row>
    <row r="104" spans="1:16" s="119" customFormat="1" ht="12.75" x14ac:dyDescent="0.2">
      <c r="A104" s="143" t="s">
        <v>239</v>
      </c>
      <c r="B104" s="118"/>
      <c r="C104" s="292" t="s">
        <v>294</v>
      </c>
      <c r="D104" s="219" t="s">
        <v>81</v>
      </c>
      <c r="E104" s="221">
        <f>E99</f>
        <v>20</v>
      </c>
      <c r="F104" s="221"/>
      <c r="G104" s="221"/>
      <c r="H104" s="221"/>
      <c r="I104" s="221"/>
      <c r="J104" s="221"/>
      <c r="K104" s="288"/>
      <c r="L104" s="216"/>
      <c r="M104" s="214"/>
      <c r="N104" s="214"/>
      <c r="O104" s="214"/>
      <c r="P104" s="217"/>
    </row>
    <row r="105" spans="1:16" s="119" customFormat="1" ht="12.75" x14ac:dyDescent="0.2">
      <c r="A105" s="143" t="s">
        <v>240</v>
      </c>
      <c r="B105" s="118"/>
      <c r="C105" s="220" t="s">
        <v>295</v>
      </c>
      <c r="D105" s="219" t="s">
        <v>94</v>
      </c>
      <c r="E105" s="221">
        <f>E104*0.45</f>
        <v>9</v>
      </c>
      <c r="F105" s="221"/>
      <c r="G105" s="221"/>
      <c r="H105" s="221"/>
      <c r="I105" s="221"/>
      <c r="J105" s="221"/>
      <c r="K105" s="288"/>
      <c r="L105" s="216"/>
      <c r="M105" s="214"/>
      <c r="N105" s="214"/>
      <c r="O105" s="214"/>
      <c r="P105" s="217"/>
    </row>
    <row r="106" spans="1:16" s="119" customFormat="1" ht="12.75" x14ac:dyDescent="0.2">
      <c r="A106" s="143" t="s">
        <v>241</v>
      </c>
      <c r="B106" s="118"/>
      <c r="C106" s="220" t="s">
        <v>93</v>
      </c>
      <c r="D106" s="219" t="s">
        <v>94</v>
      </c>
      <c r="E106" s="221">
        <f>E104*0.15</f>
        <v>3</v>
      </c>
      <c r="F106" s="221"/>
      <c r="G106" s="221"/>
      <c r="H106" s="221"/>
      <c r="I106" s="221"/>
      <c r="J106" s="221"/>
      <c r="K106" s="288"/>
      <c r="L106" s="216"/>
      <c r="M106" s="214"/>
      <c r="N106" s="214"/>
      <c r="O106" s="214"/>
      <c r="P106" s="217"/>
    </row>
    <row r="107" spans="1:16" s="119" customFormat="1" ht="12.75" x14ac:dyDescent="0.2">
      <c r="A107" s="143" t="s">
        <v>242</v>
      </c>
      <c r="B107" s="118"/>
      <c r="C107" s="292" t="s">
        <v>296</v>
      </c>
      <c r="D107" s="219" t="s">
        <v>81</v>
      </c>
      <c r="E107" s="221">
        <v>16.3</v>
      </c>
      <c r="F107" s="221"/>
      <c r="G107" s="221"/>
      <c r="H107" s="221"/>
      <c r="I107" s="221"/>
      <c r="J107" s="221"/>
      <c r="K107" s="288"/>
      <c r="L107" s="216"/>
      <c r="M107" s="214"/>
      <c r="N107" s="214"/>
      <c r="O107" s="214"/>
      <c r="P107" s="217"/>
    </row>
    <row r="108" spans="1:16" s="119" customFormat="1" ht="12.75" x14ac:dyDescent="0.2">
      <c r="A108" s="143" t="s">
        <v>243</v>
      </c>
      <c r="B108" s="118"/>
      <c r="C108" s="220" t="s">
        <v>297</v>
      </c>
      <c r="D108" s="219" t="s">
        <v>81</v>
      </c>
      <c r="E108" s="221">
        <f>E107*1.1</f>
        <v>17.930000000000003</v>
      </c>
      <c r="F108" s="221"/>
      <c r="G108" s="221"/>
      <c r="H108" s="221"/>
      <c r="I108" s="221"/>
      <c r="J108" s="221"/>
      <c r="K108" s="288"/>
      <c r="L108" s="216"/>
      <c r="M108" s="214"/>
      <c r="N108" s="214"/>
      <c r="O108" s="214"/>
      <c r="P108" s="217"/>
    </row>
    <row r="109" spans="1:16" s="119" customFormat="1" ht="12.75" x14ac:dyDescent="0.2">
      <c r="A109" s="143" t="s">
        <v>244</v>
      </c>
      <c r="B109" s="118"/>
      <c r="C109" s="220" t="s">
        <v>107</v>
      </c>
      <c r="D109" s="219" t="s">
        <v>90</v>
      </c>
      <c r="E109" s="221">
        <f>E108*2.5</f>
        <v>44.82500000000001</v>
      </c>
      <c r="F109" s="221"/>
      <c r="G109" s="221"/>
      <c r="H109" s="221"/>
      <c r="I109" s="221"/>
      <c r="J109" s="221"/>
      <c r="K109" s="288"/>
      <c r="L109" s="216"/>
      <c r="M109" s="214"/>
      <c r="N109" s="214"/>
      <c r="O109" s="214"/>
      <c r="P109" s="217"/>
    </row>
    <row r="110" spans="1:16" s="119" customFormat="1" ht="12.75" x14ac:dyDescent="0.2">
      <c r="A110" s="143" t="s">
        <v>245</v>
      </c>
      <c r="B110" s="118"/>
      <c r="C110" s="220" t="s">
        <v>298</v>
      </c>
      <c r="D110" s="219" t="s">
        <v>90</v>
      </c>
      <c r="E110" s="221">
        <f>E107*0.6</f>
        <v>9.7799999999999994</v>
      </c>
      <c r="F110" s="221"/>
      <c r="G110" s="221"/>
      <c r="H110" s="221"/>
      <c r="I110" s="221"/>
      <c r="J110" s="221"/>
      <c r="K110" s="288"/>
      <c r="L110" s="216"/>
      <c r="M110" s="214"/>
      <c r="N110" s="214"/>
      <c r="O110" s="214"/>
      <c r="P110" s="217"/>
    </row>
    <row r="111" spans="1:16" s="119" customFormat="1" ht="12.75" x14ac:dyDescent="0.2">
      <c r="A111" s="143" t="s">
        <v>246</v>
      </c>
      <c r="B111" s="118"/>
      <c r="C111" s="220" t="s">
        <v>299</v>
      </c>
      <c r="D111" s="219" t="s">
        <v>105</v>
      </c>
      <c r="E111" s="221">
        <v>3</v>
      </c>
      <c r="F111" s="221"/>
      <c r="G111" s="221"/>
      <c r="H111" s="221"/>
      <c r="I111" s="221"/>
      <c r="J111" s="221"/>
      <c r="K111" s="288"/>
      <c r="L111" s="216"/>
      <c r="M111" s="214"/>
      <c r="N111" s="214"/>
      <c r="O111" s="214"/>
      <c r="P111" s="217"/>
    </row>
    <row r="112" spans="1:16" s="119" customFormat="1" ht="12.75" x14ac:dyDescent="0.2">
      <c r="A112" s="143" t="s">
        <v>247</v>
      </c>
      <c r="B112" s="118"/>
      <c r="C112" s="220" t="s">
        <v>300</v>
      </c>
      <c r="D112" s="219" t="s">
        <v>40</v>
      </c>
      <c r="E112" s="221">
        <f>E111*5</f>
        <v>15</v>
      </c>
      <c r="F112" s="221"/>
      <c r="G112" s="221"/>
      <c r="H112" s="221"/>
      <c r="I112" s="221"/>
      <c r="J112" s="221"/>
      <c r="K112" s="288"/>
      <c r="L112" s="216"/>
      <c r="M112" s="214"/>
      <c r="N112" s="214"/>
      <c r="O112" s="214"/>
      <c r="P112" s="217"/>
    </row>
    <row r="113" spans="1:16" s="119" customFormat="1" ht="12.75" x14ac:dyDescent="0.2">
      <c r="A113" s="143"/>
      <c r="B113" s="118"/>
      <c r="C113" s="220"/>
      <c r="D113" s="219"/>
      <c r="E113" s="221"/>
      <c r="F113" s="221"/>
      <c r="G113" s="221"/>
      <c r="H113" s="221"/>
      <c r="I113" s="221"/>
      <c r="J113" s="221"/>
      <c r="K113" s="288"/>
      <c r="L113" s="216"/>
      <c r="M113" s="214"/>
      <c r="N113" s="214"/>
      <c r="O113" s="214"/>
      <c r="P113" s="217"/>
    </row>
    <row r="114" spans="1:16" s="119" customFormat="1" ht="12.75" x14ac:dyDescent="0.2">
      <c r="A114" s="143"/>
      <c r="B114" s="118"/>
      <c r="C114" s="213" t="s">
        <v>304</v>
      </c>
      <c r="D114" s="219"/>
      <c r="E114" s="221"/>
      <c r="F114" s="221"/>
      <c r="G114" s="221"/>
      <c r="H114" s="221"/>
      <c r="I114" s="221"/>
      <c r="J114" s="221"/>
      <c r="K114" s="288"/>
      <c r="L114" s="216"/>
      <c r="M114" s="214"/>
      <c r="N114" s="214"/>
      <c r="O114" s="214"/>
      <c r="P114" s="217"/>
    </row>
    <row r="115" spans="1:16" s="119" customFormat="1" ht="12.75" x14ac:dyDescent="0.2">
      <c r="A115" s="143" t="s">
        <v>248</v>
      </c>
      <c r="B115" s="118"/>
      <c r="C115" s="292" t="s">
        <v>305</v>
      </c>
      <c r="D115" s="219" t="s">
        <v>81</v>
      </c>
      <c r="E115" s="221">
        <v>9</v>
      </c>
      <c r="F115" s="221"/>
      <c r="G115" s="221"/>
      <c r="H115" s="221"/>
      <c r="I115" s="221"/>
      <c r="J115" s="221"/>
      <c r="K115" s="288"/>
      <c r="L115" s="216"/>
      <c r="M115" s="214"/>
      <c r="N115" s="214"/>
      <c r="O115" s="214"/>
      <c r="P115" s="217"/>
    </row>
    <row r="116" spans="1:16" s="119" customFormat="1" ht="12.75" x14ac:dyDescent="0.2">
      <c r="A116" s="143" t="s">
        <v>249</v>
      </c>
      <c r="B116" s="118"/>
      <c r="C116" s="220" t="s">
        <v>306</v>
      </c>
      <c r="D116" s="219" t="s">
        <v>128</v>
      </c>
      <c r="E116" s="221">
        <v>0.1</v>
      </c>
      <c r="F116" s="221"/>
      <c r="G116" s="221"/>
      <c r="H116" s="221"/>
      <c r="I116" s="221"/>
      <c r="J116" s="221"/>
      <c r="K116" s="288"/>
      <c r="L116" s="216"/>
      <c r="M116" s="214"/>
      <c r="N116" s="214"/>
      <c r="O116" s="214"/>
      <c r="P116" s="217"/>
    </row>
    <row r="117" spans="1:16" s="119" customFormat="1" ht="12.75" x14ac:dyDescent="0.2">
      <c r="A117" s="143" t="s">
        <v>250</v>
      </c>
      <c r="B117" s="118"/>
      <c r="C117" s="220" t="s">
        <v>141</v>
      </c>
      <c r="D117" s="219" t="s">
        <v>40</v>
      </c>
      <c r="E117" s="221">
        <v>80</v>
      </c>
      <c r="F117" s="221"/>
      <c r="G117" s="221"/>
      <c r="H117" s="221"/>
      <c r="I117" s="221"/>
      <c r="J117" s="221"/>
      <c r="K117" s="288"/>
      <c r="L117" s="216"/>
      <c r="M117" s="214"/>
      <c r="N117" s="214"/>
      <c r="O117" s="214"/>
      <c r="P117" s="217"/>
    </row>
    <row r="118" spans="1:16" s="119" customFormat="1" ht="12.75" x14ac:dyDescent="0.2">
      <c r="A118" s="143" t="s">
        <v>251</v>
      </c>
      <c r="B118" s="118"/>
      <c r="C118" s="220" t="s">
        <v>307</v>
      </c>
      <c r="D118" s="219" t="s">
        <v>81</v>
      </c>
      <c r="E118" s="221">
        <f>E115*1.15</f>
        <v>10.35</v>
      </c>
      <c r="F118" s="221"/>
      <c r="G118" s="221"/>
      <c r="H118" s="221"/>
      <c r="I118" s="221"/>
      <c r="J118" s="221"/>
      <c r="K118" s="288"/>
      <c r="L118" s="216"/>
      <c r="M118" s="214"/>
      <c r="N118" s="214"/>
      <c r="O118" s="214"/>
      <c r="P118" s="217"/>
    </row>
    <row r="119" spans="1:16" s="119" customFormat="1" ht="12.75" x14ac:dyDescent="0.2">
      <c r="A119" s="143" t="s">
        <v>252</v>
      </c>
      <c r="B119" s="118"/>
      <c r="C119" s="220" t="s">
        <v>141</v>
      </c>
      <c r="D119" s="219" t="s">
        <v>40</v>
      </c>
      <c r="E119" s="221">
        <v>155</v>
      </c>
      <c r="F119" s="221"/>
      <c r="G119" s="221"/>
      <c r="H119" s="221"/>
      <c r="I119" s="221"/>
      <c r="J119" s="221"/>
      <c r="K119" s="288"/>
      <c r="L119" s="216"/>
      <c r="M119" s="214"/>
      <c r="N119" s="214"/>
      <c r="O119" s="214"/>
      <c r="P119" s="217"/>
    </row>
    <row r="120" spans="1:16" s="119" customFormat="1" ht="25.5" x14ac:dyDescent="0.2">
      <c r="A120" s="143" t="s">
        <v>253</v>
      </c>
      <c r="B120" s="118"/>
      <c r="C120" s="292" t="s">
        <v>222</v>
      </c>
      <c r="D120" s="219" t="s">
        <v>81</v>
      </c>
      <c r="E120" s="221">
        <f>58*0.25</f>
        <v>14.5</v>
      </c>
      <c r="F120" s="221"/>
      <c r="G120" s="221"/>
      <c r="H120" s="221"/>
      <c r="I120" s="221"/>
      <c r="J120" s="221"/>
      <c r="K120" s="288"/>
      <c r="L120" s="216"/>
      <c r="M120" s="214"/>
      <c r="N120" s="214"/>
      <c r="O120" s="214"/>
      <c r="P120" s="217"/>
    </row>
    <row r="121" spans="1:16" s="119" customFormat="1" ht="12.75" x14ac:dyDescent="0.2">
      <c r="A121" s="143" t="s">
        <v>254</v>
      </c>
      <c r="B121" s="118"/>
      <c r="C121" s="220" t="s">
        <v>223</v>
      </c>
      <c r="D121" s="219" t="s">
        <v>40</v>
      </c>
      <c r="E121" s="221">
        <v>8</v>
      </c>
      <c r="F121" s="221"/>
      <c r="G121" s="221"/>
      <c r="H121" s="221"/>
      <c r="I121" s="221"/>
      <c r="J121" s="221"/>
      <c r="K121" s="288"/>
      <c r="L121" s="216"/>
      <c r="M121" s="214"/>
      <c r="N121" s="214"/>
      <c r="O121" s="214"/>
      <c r="P121" s="217"/>
    </row>
    <row r="122" spans="1:16" s="119" customFormat="1" ht="12.75" x14ac:dyDescent="0.2">
      <c r="A122" s="143" t="s">
        <v>255</v>
      </c>
      <c r="B122" s="118"/>
      <c r="C122" s="220" t="s">
        <v>224</v>
      </c>
      <c r="D122" s="219" t="s">
        <v>94</v>
      </c>
      <c r="E122" s="221">
        <f>E120*0.3</f>
        <v>4.3499999999999996</v>
      </c>
      <c r="F122" s="221"/>
      <c r="G122" s="221"/>
      <c r="H122" s="221"/>
      <c r="I122" s="221"/>
      <c r="J122" s="221"/>
      <c r="K122" s="288"/>
      <c r="L122" s="216"/>
      <c r="M122" s="214"/>
      <c r="N122" s="214"/>
      <c r="O122" s="214"/>
      <c r="P122" s="217"/>
    </row>
    <row r="123" spans="1:16" s="119" customFormat="1" ht="12.75" x14ac:dyDescent="0.2">
      <c r="A123" s="143" t="s">
        <v>256</v>
      </c>
      <c r="B123" s="118"/>
      <c r="C123" s="292" t="s">
        <v>286</v>
      </c>
      <c r="D123" s="219" t="s">
        <v>81</v>
      </c>
      <c r="E123" s="221">
        <v>58</v>
      </c>
      <c r="F123" s="221"/>
      <c r="G123" s="221"/>
      <c r="H123" s="221"/>
      <c r="I123" s="221"/>
      <c r="J123" s="221"/>
      <c r="K123" s="288"/>
      <c r="L123" s="216"/>
      <c r="M123" s="214"/>
      <c r="N123" s="214"/>
      <c r="O123" s="214"/>
      <c r="P123" s="217"/>
    </row>
    <row r="124" spans="1:16" s="119" customFormat="1" ht="12.75" x14ac:dyDescent="0.2">
      <c r="A124" s="143" t="s">
        <v>257</v>
      </c>
      <c r="B124" s="118"/>
      <c r="C124" s="220" t="s">
        <v>93</v>
      </c>
      <c r="D124" s="219" t="s">
        <v>94</v>
      </c>
      <c r="E124" s="221">
        <f>E123*0.2</f>
        <v>11.600000000000001</v>
      </c>
      <c r="F124" s="221"/>
      <c r="G124" s="221"/>
      <c r="H124" s="221"/>
      <c r="I124" s="221"/>
      <c r="J124" s="221"/>
      <c r="K124" s="288"/>
      <c r="L124" s="216"/>
      <c r="M124" s="214"/>
      <c r="N124" s="214"/>
      <c r="O124" s="214"/>
      <c r="P124" s="217"/>
    </row>
    <row r="125" spans="1:16" s="119" customFormat="1" ht="12.75" x14ac:dyDescent="0.2">
      <c r="A125" s="143" t="s">
        <v>258</v>
      </c>
      <c r="B125" s="118"/>
      <c r="C125" s="220" t="s">
        <v>101</v>
      </c>
      <c r="D125" s="219" t="s">
        <v>90</v>
      </c>
      <c r="E125" s="221">
        <f>E123*2.5</f>
        <v>145</v>
      </c>
      <c r="F125" s="221"/>
      <c r="G125" s="221"/>
      <c r="H125" s="221"/>
      <c r="I125" s="221"/>
      <c r="J125" s="221"/>
      <c r="K125" s="288"/>
      <c r="L125" s="216"/>
      <c r="M125" s="214"/>
      <c r="N125" s="214"/>
      <c r="O125" s="214"/>
      <c r="P125" s="217"/>
    </row>
    <row r="126" spans="1:16" s="119" customFormat="1" ht="12.75" x14ac:dyDescent="0.2">
      <c r="A126" s="143" t="s">
        <v>259</v>
      </c>
      <c r="B126" s="118"/>
      <c r="C126" s="220" t="s">
        <v>100</v>
      </c>
      <c r="D126" s="219" t="s">
        <v>87</v>
      </c>
      <c r="E126" s="221">
        <v>1</v>
      </c>
      <c r="F126" s="221"/>
      <c r="G126" s="221"/>
      <c r="H126" s="221"/>
      <c r="I126" s="221"/>
      <c r="J126" s="221"/>
      <c r="K126" s="288"/>
      <c r="L126" s="216"/>
      <c r="M126" s="214"/>
      <c r="N126" s="214"/>
      <c r="O126" s="214"/>
      <c r="P126" s="217"/>
    </row>
    <row r="127" spans="1:16" s="119" customFormat="1" ht="12.75" x14ac:dyDescent="0.2">
      <c r="A127" s="143" t="s">
        <v>260</v>
      </c>
      <c r="B127" s="118"/>
      <c r="C127" s="292" t="s">
        <v>287</v>
      </c>
      <c r="D127" s="219" t="s">
        <v>81</v>
      </c>
      <c r="E127" s="221">
        <f>E123</f>
        <v>58</v>
      </c>
      <c r="F127" s="221"/>
      <c r="G127" s="221"/>
      <c r="H127" s="221"/>
      <c r="I127" s="221"/>
      <c r="J127" s="221"/>
      <c r="K127" s="288"/>
      <c r="L127" s="216"/>
      <c r="M127" s="214"/>
      <c r="N127" s="214"/>
      <c r="O127" s="214"/>
      <c r="P127" s="217"/>
    </row>
    <row r="128" spans="1:16" s="119" customFormat="1" ht="12.75" x14ac:dyDescent="0.2">
      <c r="A128" s="143" t="s">
        <v>261</v>
      </c>
      <c r="B128" s="118"/>
      <c r="C128" s="220" t="s">
        <v>230</v>
      </c>
      <c r="D128" s="219" t="s">
        <v>94</v>
      </c>
      <c r="E128" s="221">
        <f>E127*0.45</f>
        <v>26.1</v>
      </c>
      <c r="F128" s="221"/>
      <c r="G128" s="221"/>
      <c r="H128" s="221"/>
      <c r="I128" s="221"/>
      <c r="J128" s="221"/>
      <c r="K128" s="288"/>
      <c r="L128" s="216"/>
      <c r="M128" s="214"/>
      <c r="N128" s="214"/>
      <c r="O128" s="214"/>
      <c r="P128" s="217"/>
    </row>
    <row r="129" spans="1:16" s="119" customFormat="1" ht="12.75" x14ac:dyDescent="0.2">
      <c r="A129" s="143" t="s">
        <v>262</v>
      </c>
      <c r="B129" s="118"/>
      <c r="C129" s="220" t="s">
        <v>288</v>
      </c>
      <c r="D129" s="219" t="s">
        <v>94</v>
      </c>
      <c r="E129" s="221">
        <f>E127*0.15</f>
        <v>8.6999999999999993</v>
      </c>
      <c r="F129" s="221"/>
      <c r="G129" s="221"/>
      <c r="H129" s="221"/>
      <c r="I129" s="221"/>
      <c r="J129" s="221"/>
      <c r="K129" s="288"/>
      <c r="L129" s="216"/>
      <c r="M129" s="214"/>
      <c r="N129" s="214"/>
      <c r="O129" s="214"/>
      <c r="P129" s="217"/>
    </row>
    <row r="130" spans="1:16" s="119" customFormat="1" ht="25.5" x14ac:dyDescent="0.2">
      <c r="A130" s="143" t="s">
        <v>263</v>
      </c>
      <c r="B130" s="118"/>
      <c r="C130" s="292" t="s">
        <v>289</v>
      </c>
      <c r="D130" s="219" t="s">
        <v>81</v>
      </c>
      <c r="E130" s="221">
        <v>24</v>
      </c>
      <c r="F130" s="221"/>
      <c r="G130" s="221"/>
      <c r="H130" s="221"/>
      <c r="I130" s="221"/>
      <c r="J130" s="221"/>
      <c r="K130" s="288"/>
      <c r="L130" s="216"/>
      <c r="M130" s="214"/>
      <c r="N130" s="214"/>
      <c r="O130" s="214"/>
      <c r="P130" s="217"/>
    </row>
    <row r="131" spans="1:16" s="119" customFormat="1" ht="12.75" x14ac:dyDescent="0.2">
      <c r="A131" s="143" t="s">
        <v>264</v>
      </c>
      <c r="B131" s="118"/>
      <c r="C131" s="220" t="s">
        <v>290</v>
      </c>
      <c r="D131" s="219" t="s">
        <v>81</v>
      </c>
      <c r="E131" s="221">
        <f>E130</f>
        <v>24</v>
      </c>
      <c r="F131" s="221"/>
      <c r="G131" s="221"/>
      <c r="H131" s="221"/>
      <c r="I131" s="221"/>
      <c r="J131" s="221"/>
      <c r="K131" s="288"/>
      <c r="L131" s="216"/>
      <c r="M131" s="214"/>
      <c r="N131" s="214"/>
      <c r="O131" s="214"/>
      <c r="P131" s="217"/>
    </row>
    <row r="132" spans="1:16" s="119" customFormat="1" ht="12.75" x14ac:dyDescent="0.2">
      <c r="A132" s="143" t="s">
        <v>265</v>
      </c>
      <c r="B132" s="118"/>
      <c r="C132" s="220" t="s">
        <v>103</v>
      </c>
      <c r="D132" s="219" t="s">
        <v>81</v>
      </c>
      <c r="E132" s="221">
        <f>E131*1.1</f>
        <v>26.400000000000002</v>
      </c>
      <c r="F132" s="221"/>
      <c r="G132" s="221"/>
      <c r="H132" s="221"/>
      <c r="I132" s="221"/>
      <c r="J132" s="221"/>
      <c r="K132" s="288"/>
      <c r="L132" s="216"/>
      <c r="M132" s="214"/>
      <c r="N132" s="214"/>
      <c r="O132" s="214"/>
      <c r="P132" s="217"/>
    </row>
    <row r="133" spans="1:16" s="119" customFormat="1" ht="12.75" x14ac:dyDescent="0.2">
      <c r="A133" s="143" t="s">
        <v>266</v>
      </c>
      <c r="B133" s="118"/>
      <c r="C133" s="220" t="s">
        <v>291</v>
      </c>
      <c r="D133" s="219" t="s">
        <v>40</v>
      </c>
      <c r="E133" s="221">
        <f>E131*20</f>
        <v>480</v>
      </c>
      <c r="F133" s="221"/>
      <c r="G133" s="221"/>
      <c r="H133" s="221"/>
      <c r="I133" s="221"/>
      <c r="J133" s="221"/>
      <c r="K133" s="288"/>
      <c r="L133" s="216"/>
      <c r="M133" s="214"/>
      <c r="N133" s="214"/>
      <c r="O133" s="214"/>
      <c r="P133" s="217"/>
    </row>
    <row r="134" spans="1:16" s="119" customFormat="1" ht="25.5" x14ac:dyDescent="0.2">
      <c r="A134" s="143" t="s">
        <v>267</v>
      </c>
      <c r="B134" s="118"/>
      <c r="C134" s="292" t="s">
        <v>292</v>
      </c>
      <c r="D134" s="219" t="s">
        <v>81</v>
      </c>
      <c r="E134" s="221">
        <f>E130</f>
        <v>24</v>
      </c>
      <c r="F134" s="221"/>
      <c r="G134" s="221"/>
      <c r="H134" s="221"/>
      <c r="I134" s="221"/>
      <c r="J134" s="221"/>
      <c r="K134" s="288"/>
      <c r="L134" s="216"/>
      <c r="M134" s="214"/>
      <c r="N134" s="214"/>
      <c r="O134" s="214"/>
      <c r="P134" s="217"/>
    </row>
    <row r="135" spans="1:16" s="119" customFormat="1" ht="12.75" x14ac:dyDescent="0.2">
      <c r="A135" s="143" t="s">
        <v>268</v>
      </c>
      <c r="B135" s="118"/>
      <c r="C135" s="220" t="s">
        <v>101</v>
      </c>
      <c r="D135" s="219" t="s">
        <v>90</v>
      </c>
      <c r="E135" s="221">
        <f>E134*1.2</f>
        <v>28.799999999999997</v>
      </c>
      <c r="F135" s="221"/>
      <c r="G135" s="221"/>
      <c r="H135" s="221"/>
      <c r="I135" s="221"/>
      <c r="J135" s="221"/>
      <c r="K135" s="288"/>
      <c r="L135" s="216"/>
      <c r="M135" s="214"/>
      <c r="N135" s="214"/>
      <c r="O135" s="214"/>
      <c r="P135" s="217"/>
    </row>
    <row r="136" spans="1:16" s="119" customFormat="1" ht="12.75" x14ac:dyDescent="0.2">
      <c r="A136" s="143" t="s">
        <v>269</v>
      </c>
      <c r="B136" s="118"/>
      <c r="C136" s="220" t="s">
        <v>93</v>
      </c>
      <c r="D136" s="219" t="s">
        <v>94</v>
      </c>
      <c r="E136" s="221">
        <f>E134*0.15</f>
        <v>3.5999999999999996</v>
      </c>
      <c r="F136" s="221"/>
      <c r="G136" s="221"/>
      <c r="H136" s="221"/>
      <c r="I136" s="221"/>
      <c r="J136" s="221"/>
      <c r="K136" s="288"/>
      <c r="L136" s="216"/>
      <c r="M136" s="214"/>
      <c r="N136" s="214"/>
      <c r="O136" s="214"/>
      <c r="P136" s="217"/>
    </row>
    <row r="137" spans="1:16" s="119" customFormat="1" ht="12.75" x14ac:dyDescent="0.2">
      <c r="A137" s="143" t="s">
        <v>270</v>
      </c>
      <c r="B137" s="118"/>
      <c r="C137" s="220" t="s">
        <v>293</v>
      </c>
      <c r="D137" s="219" t="s">
        <v>105</v>
      </c>
      <c r="E137" s="221">
        <v>15</v>
      </c>
      <c r="F137" s="221"/>
      <c r="G137" s="221"/>
      <c r="H137" s="221"/>
      <c r="I137" s="221"/>
      <c r="J137" s="221"/>
      <c r="K137" s="288"/>
      <c r="L137" s="216"/>
      <c r="M137" s="214"/>
      <c r="N137" s="214"/>
      <c r="O137" s="214"/>
      <c r="P137" s="217"/>
    </row>
    <row r="138" spans="1:16" s="119" customFormat="1" ht="12.75" x14ac:dyDescent="0.2">
      <c r="A138" s="143" t="s">
        <v>271</v>
      </c>
      <c r="B138" s="118"/>
      <c r="C138" s="220" t="s">
        <v>100</v>
      </c>
      <c r="D138" s="219" t="s">
        <v>87</v>
      </c>
      <c r="E138" s="221">
        <v>1</v>
      </c>
      <c r="F138" s="221"/>
      <c r="G138" s="221"/>
      <c r="H138" s="221"/>
      <c r="I138" s="221"/>
      <c r="J138" s="221"/>
      <c r="K138" s="288"/>
      <c r="L138" s="216"/>
      <c r="M138" s="214"/>
      <c r="N138" s="214"/>
      <c r="O138" s="214"/>
      <c r="P138" s="217"/>
    </row>
    <row r="139" spans="1:16" s="119" customFormat="1" ht="12.75" x14ac:dyDescent="0.2">
      <c r="A139" s="143" t="s">
        <v>272</v>
      </c>
      <c r="B139" s="118"/>
      <c r="C139" s="292" t="s">
        <v>294</v>
      </c>
      <c r="D139" s="219" t="s">
        <v>81</v>
      </c>
      <c r="E139" s="221">
        <f>E134</f>
        <v>24</v>
      </c>
      <c r="F139" s="221"/>
      <c r="G139" s="221"/>
      <c r="H139" s="221"/>
      <c r="I139" s="221"/>
      <c r="J139" s="221"/>
      <c r="K139" s="288"/>
      <c r="L139" s="216"/>
      <c r="M139" s="214"/>
      <c r="N139" s="214"/>
      <c r="O139" s="214"/>
      <c r="P139" s="217"/>
    </row>
    <row r="140" spans="1:16" s="119" customFormat="1" ht="12.75" x14ac:dyDescent="0.2">
      <c r="A140" s="143" t="s">
        <v>273</v>
      </c>
      <c r="B140" s="118"/>
      <c r="C140" s="220" t="s">
        <v>295</v>
      </c>
      <c r="D140" s="219" t="s">
        <v>94</v>
      </c>
      <c r="E140" s="221">
        <f>E139*0.45</f>
        <v>10.8</v>
      </c>
      <c r="F140" s="221"/>
      <c r="G140" s="221"/>
      <c r="H140" s="221"/>
      <c r="I140" s="221"/>
      <c r="J140" s="221"/>
      <c r="K140" s="288"/>
      <c r="L140" s="216"/>
      <c r="M140" s="214"/>
      <c r="N140" s="214"/>
      <c r="O140" s="214"/>
      <c r="P140" s="217"/>
    </row>
    <row r="141" spans="1:16" s="119" customFormat="1" ht="12.75" x14ac:dyDescent="0.2">
      <c r="A141" s="143" t="s">
        <v>274</v>
      </c>
      <c r="B141" s="118"/>
      <c r="C141" s="220" t="s">
        <v>93</v>
      </c>
      <c r="D141" s="219" t="s">
        <v>94</v>
      </c>
      <c r="E141" s="221">
        <f>E139*0.15</f>
        <v>3.5999999999999996</v>
      </c>
      <c r="F141" s="221"/>
      <c r="G141" s="221"/>
      <c r="H141" s="221"/>
      <c r="I141" s="221"/>
      <c r="J141" s="221"/>
      <c r="K141" s="288"/>
      <c r="L141" s="216"/>
      <c r="M141" s="214"/>
      <c r="N141" s="214"/>
      <c r="O141" s="214"/>
      <c r="P141" s="217"/>
    </row>
    <row r="142" spans="1:16" s="119" customFormat="1" ht="12.75" x14ac:dyDescent="0.2">
      <c r="A142" s="143" t="s">
        <v>275</v>
      </c>
      <c r="B142" s="118"/>
      <c r="C142" s="292" t="s">
        <v>308</v>
      </c>
      <c r="D142" s="219" t="s">
        <v>81</v>
      </c>
      <c r="E142" s="221">
        <v>9</v>
      </c>
      <c r="F142" s="221"/>
      <c r="G142" s="221"/>
      <c r="H142" s="221"/>
      <c r="I142" s="221"/>
      <c r="J142" s="221"/>
      <c r="K142" s="288"/>
      <c r="L142" s="216"/>
      <c r="M142" s="214"/>
      <c r="N142" s="214"/>
      <c r="O142" s="214"/>
      <c r="P142" s="217"/>
    </row>
    <row r="143" spans="1:16" s="119" customFormat="1" ht="12.75" x14ac:dyDescent="0.2">
      <c r="A143" s="143" t="s">
        <v>276</v>
      </c>
      <c r="B143" s="118"/>
      <c r="C143" s="220" t="s">
        <v>309</v>
      </c>
      <c r="D143" s="219" t="s">
        <v>81</v>
      </c>
      <c r="E143" s="221">
        <f>E142*1.12</f>
        <v>10.080000000000002</v>
      </c>
      <c r="F143" s="221"/>
      <c r="G143" s="221"/>
      <c r="H143" s="221"/>
      <c r="I143" s="221"/>
      <c r="J143" s="221"/>
      <c r="K143" s="288"/>
      <c r="L143" s="216"/>
      <c r="M143" s="214"/>
      <c r="N143" s="214"/>
      <c r="O143" s="214"/>
      <c r="P143" s="217"/>
    </row>
    <row r="144" spans="1:16" s="119" customFormat="1" ht="12.75" x14ac:dyDescent="0.2">
      <c r="A144" s="143" t="s">
        <v>277</v>
      </c>
      <c r="B144" s="118"/>
      <c r="C144" s="220" t="s">
        <v>108</v>
      </c>
      <c r="D144" s="219" t="s">
        <v>90</v>
      </c>
      <c r="E144" s="221">
        <v>9</v>
      </c>
      <c r="F144" s="221"/>
      <c r="G144" s="221"/>
      <c r="H144" s="221"/>
      <c r="I144" s="221"/>
      <c r="J144" s="221"/>
      <c r="K144" s="288"/>
      <c r="L144" s="216"/>
      <c r="M144" s="214"/>
      <c r="N144" s="214"/>
      <c r="O144" s="214"/>
      <c r="P144" s="217"/>
    </row>
    <row r="145" spans="1:16" s="119" customFormat="1" ht="12.75" x14ac:dyDescent="0.2">
      <c r="A145" s="143" t="s">
        <v>278</v>
      </c>
      <c r="B145" s="118"/>
      <c r="C145" s="220" t="s">
        <v>299</v>
      </c>
      <c r="D145" s="219" t="s">
        <v>105</v>
      </c>
      <c r="E145" s="221">
        <v>4</v>
      </c>
      <c r="F145" s="221"/>
      <c r="G145" s="221"/>
      <c r="H145" s="221"/>
      <c r="I145" s="221"/>
      <c r="J145" s="221"/>
      <c r="K145" s="288"/>
      <c r="L145" s="216"/>
      <c r="M145" s="214"/>
      <c r="N145" s="214"/>
      <c r="O145" s="214"/>
      <c r="P145" s="217"/>
    </row>
    <row r="146" spans="1:16" s="119" customFormat="1" ht="12.75" x14ac:dyDescent="0.2">
      <c r="A146" s="143" t="s">
        <v>279</v>
      </c>
      <c r="B146" s="118"/>
      <c r="C146" s="220" t="s">
        <v>300</v>
      </c>
      <c r="D146" s="219" t="s">
        <v>40</v>
      </c>
      <c r="E146" s="221">
        <f>E145*5</f>
        <v>20</v>
      </c>
      <c r="F146" s="221"/>
      <c r="G146" s="221"/>
      <c r="H146" s="221"/>
      <c r="I146" s="221"/>
      <c r="J146" s="221"/>
      <c r="K146" s="288"/>
      <c r="L146" s="216"/>
      <c r="M146" s="214"/>
      <c r="N146" s="214"/>
      <c r="O146" s="214"/>
      <c r="P146" s="217"/>
    </row>
    <row r="147" spans="1:16" s="119" customFormat="1" ht="25.5" x14ac:dyDescent="0.2">
      <c r="A147" s="143" t="s">
        <v>280</v>
      </c>
      <c r="B147" s="118"/>
      <c r="C147" s="220" t="s">
        <v>333</v>
      </c>
      <c r="D147" s="219" t="s">
        <v>87</v>
      </c>
      <c r="E147" s="221">
        <v>1</v>
      </c>
      <c r="F147" s="221"/>
      <c r="G147" s="221"/>
      <c r="H147" s="221"/>
      <c r="I147" s="221"/>
      <c r="J147" s="221"/>
      <c r="K147" s="288"/>
      <c r="L147" s="216"/>
      <c r="M147" s="214"/>
      <c r="N147" s="214"/>
      <c r="O147" s="214"/>
      <c r="P147" s="217"/>
    </row>
    <row r="148" spans="1:16" s="119" customFormat="1" ht="25.5" x14ac:dyDescent="0.2">
      <c r="A148" s="143" t="s">
        <v>281</v>
      </c>
      <c r="B148" s="118"/>
      <c r="C148" s="220" t="s">
        <v>334</v>
      </c>
      <c r="D148" s="219" t="s">
        <v>87</v>
      </c>
      <c r="E148" s="221">
        <v>1</v>
      </c>
      <c r="F148" s="221"/>
      <c r="G148" s="221"/>
      <c r="H148" s="221"/>
      <c r="I148" s="221"/>
      <c r="J148" s="221"/>
      <c r="K148" s="288"/>
      <c r="L148" s="216"/>
      <c r="M148" s="214"/>
      <c r="N148" s="214"/>
      <c r="O148" s="214"/>
      <c r="P148" s="217"/>
    </row>
    <row r="149" spans="1:16" s="119" customFormat="1" ht="12.75" x14ac:dyDescent="0.2">
      <c r="A149" s="143"/>
      <c r="B149" s="118"/>
      <c r="C149" s="213" t="s">
        <v>106</v>
      </c>
      <c r="D149" s="219"/>
      <c r="E149" s="221"/>
      <c r="F149" s="221"/>
      <c r="G149" s="221"/>
      <c r="H149" s="221"/>
      <c r="I149" s="221"/>
      <c r="J149" s="221"/>
      <c r="K149" s="288"/>
      <c r="L149" s="216"/>
      <c r="M149" s="214"/>
      <c r="N149" s="214"/>
      <c r="O149" s="214"/>
      <c r="P149" s="217"/>
    </row>
    <row r="150" spans="1:16" s="119" customFormat="1" ht="12.75" x14ac:dyDescent="0.2">
      <c r="A150" s="143" t="s">
        <v>282</v>
      </c>
      <c r="B150" s="118"/>
      <c r="C150" s="292" t="s">
        <v>310</v>
      </c>
      <c r="D150" s="219" t="s">
        <v>87</v>
      </c>
      <c r="E150" s="221">
        <v>3</v>
      </c>
      <c r="F150" s="221"/>
      <c r="G150" s="221"/>
      <c r="H150" s="221"/>
      <c r="I150" s="221"/>
      <c r="J150" s="221"/>
      <c r="K150" s="288"/>
      <c r="L150" s="216"/>
      <c r="M150" s="214"/>
      <c r="N150" s="214"/>
      <c r="O150" s="214"/>
      <c r="P150" s="217"/>
    </row>
    <row r="151" spans="1:16" s="119" customFormat="1" ht="25.5" x14ac:dyDescent="0.2">
      <c r="A151" s="143" t="s">
        <v>283</v>
      </c>
      <c r="B151" s="118"/>
      <c r="C151" s="220" t="s">
        <v>311</v>
      </c>
      <c r="D151" s="219" t="s">
        <v>40</v>
      </c>
      <c r="E151" s="221">
        <v>1</v>
      </c>
      <c r="F151" s="221"/>
      <c r="G151" s="221"/>
      <c r="H151" s="221"/>
      <c r="I151" s="221"/>
      <c r="J151" s="221"/>
      <c r="K151" s="288"/>
      <c r="L151" s="216"/>
      <c r="M151" s="214"/>
      <c r="N151" s="214"/>
      <c r="O151" s="214"/>
      <c r="P151" s="217"/>
    </row>
    <row r="152" spans="1:16" s="119" customFormat="1" ht="25.5" x14ac:dyDescent="0.2">
      <c r="A152" s="143" t="s">
        <v>284</v>
      </c>
      <c r="B152" s="118"/>
      <c r="C152" s="220" t="s">
        <v>312</v>
      </c>
      <c r="D152" s="219" t="s">
        <v>40</v>
      </c>
      <c r="E152" s="221">
        <v>1</v>
      </c>
      <c r="F152" s="221"/>
      <c r="G152" s="221"/>
      <c r="H152" s="221"/>
      <c r="I152" s="221"/>
      <c r="J152" s="221"/>
      <c r="K152" s="288"/>
      <c r="L152" s="216"/>
      <c r="M152" s="214"/>
      <c r="N152" s="214"/>
      <c r="O152" s="214"/>
      <c r="P152" s="217"/>
    </row>
    <row r="153" spans="1:16" s="119" customFormat="1" ht="25.5" x14ac:dyDescent="0.2">
      <c r="A153" s="143" t="s">
        <v>285</v>
      </c>
      <c r="B153" s="118"/>
      <c r="C153" s="220" t="s">
        <v>313</v>
      </c>
      <c r="D153" s="219" t="s">
        <v>40</v>
      </c>
      <c r="E153" s="221">
        <v>1</v>
      </c>
      <c r="F153" s="221"/>
      <c r="G153" s="221"/>
      <c r="H153" s="221"/>
      <c r="I153" s="221"/>
      <c r="J153" s="221"/>
      <c r="K153" s="288"/>
      <c r="L153" s="216"/>
      <c r="M153" s="214"/>
      <c r="N153" s="214"/>
      <c r="O153" s="214"/>
      <c r="P153" s="217"/>
    </row>
    <row r="154" spans="1:16" s="119" customFormat="1" ht="13.5" thickBot="1" x14ac:dyDescent="0.25">
      <c r="A154" s="148"/>
      <c r="B154" s="149"/>
      <c r="C154" s="150"/>
      <c r="D154" s="151"/>
      <c r="E154" s="152"/>
      <c r="F154" s="152"/>
      <c r="G154" s="152"/>
      <c r="H154" s="152"/>
      <c r="I154" s="152"/>
      <c r="J154" s="152"/>
      <c r="K154" s="153"/>
      <c r="L154" s="154"/>
      <c r="M154" s="155"/>
      <c r="N154" s="155"/>
      <c r="O154" s="155"/>
      <c r="P154" s="156"/>
    </row>
    <row r="155" spans="1:16" ht="14.85" customHeight="1" x14ac:dyDescent="0.2">
      <c r="A155" s="452" t="s">
        <v>58</v>
      </c>
      <c r="B155" s="453"/>
      <c r="C155" s="453"/>
      <c r="D155" s="453"/>
      <c r="E155" s="453"/>
      <c r="F155" s="453"/>
      <c r="G155" s="453"/>
      <c r="H155" s="453"/>
      <c r="I155" s="453"/>
      <c r="J155" s="453"/>
      <c r="K155" s="454"/>
      <c r="L155" s="120">
        <f>SUM(L20:L154)</f>
        <v>0</v>
      </c>
      <c r="M155" s="120">
        <f>SUM(M20:M154)</f>
        <v>0</v>
      </c>
      <c r="N155" s="120">
        <f>SUM(N20:N154)</f>
        <v>0</v>
      </c>
      <c r="O155" s="120">
        <f>SUM(O20:O154)</f>
        <v>0</v>
      </c>
      <c r="P155" s="275">
        <f>SUM(P20:P154)</f>
        <v>0</v>
      </c>
    </row>
    <row r="156" spans="1:16" ht="14.85" customHeight="1" x14ac:dyDescent="0.2">
      <c r="A156" s="76"/>
      <c r="B156" s="77"/>
      <c r="C156" s="78" t="s">
        <v>49</v>
      </c>
      <c r="D156" s="79" t="s">
        <v>355</v>
      </c>
      <c r="E156" s="80"/>
      <c r="F156" s="81"/>
      <c r="G156" s="82"/>
      <c r="H156" s="82"/>
      <c r="I156" s="83"/>
      <c r="J156" s="83"/>
      <c r="K156" s="83"/>
      <c r="L156" s="127"/>
      <c r="M156" s="84"/>
      <c r="N156" s="85"/>
      <c r="O156" s="85"/>
      <c r="P156" s="276"/>
    </row>
    <row r="157" spans="1:16" ht="14.85" customHeight="1" thickBot="1" x14ac:dyDescent="0.25">
      <c r="A157" s="87"/>
      <c r="B157" s="88"/>
      <c r="C157" s="89" t="s">
        <v>4</v>
      </c>
      <c r="D157" s="90"/>
      <c r="E157" s="91"/>
      <c r="F157" s="92"/>
      <c r="G157" s="91"/>
      <c r="H157" s="91"/>
      <c r="I157" s="93"/>
      <c r="J157" s="93"/>
      <c r="K157" s="93"/>
      <c r="L157" s="124">
        <f t="shared" ref="L157:P157" si="6">SUM(L155:L156)</f>
        <v>0</v>
      </c>
      <c r="M157" s="124">
        <f t="shared" si="6"/>
        <v>0</v>
      </c>
      <c r="N157" s="124"/>
      <c r="O157" s="124"/>
      <c r="P157" s="94"/>
    </row>
    <row r="158" spans="1:16" s="101" customFormat="1" ht="14.85" customHeight="1" x14ac:dyDescent="0.2">
      <c r="A158" s="108"/>
      <c r="B158" s="108"/>
      <c r="C158" s="96"/>
      <c r="D158" s="97"/>
      <c r="E158" s="98"/>
      <c r="F158" s="98"/>
      <c r="G158" s="98"/>
      <c r="H158" s="98"/>
      <c r="I158" s="99"/>
      <c r="J158" s="99"/>
      <c r="K158" s="99"/>
      <c r="L158" s="100"/>
      <c r="M158" s="100"/>
      <c r="P158" s="102"/>
    </row>
    <row r="159" spans="1:16" s="105" customFormat="1" ht="16.5" customHeight="1" x14ac:dyDescent="0.2">
      <c r="A159" s="103"/>
      <c r="B159" s="403"/>
      <c r="C159" s="403"/>
      <c r="D159" s="104"/>
      <c r="F159" s="459"/>
      <c r="G159" s="459"/>
      <c r="H159" s="459"/>
      <c r="I159" s="459"/>
      <c r="J159" s="459"/>
      <c r="K159" s="459"/>
      <c r="L159" s="459"/>
      <c r="M159" s="459"/>
      <c r="N159" s="459"/>
    </row>
    <row r="160" spans="1:16" s="105" customFormat="1" ht="14.85" customHeight="1" x14ac:dyDescent="0.2">
      <c r="A160" s="103"/>
      <c r="B160" s="451"/>
      <c r="C160" s="451"/>
      <c r="D160" s="106"/>
      <c r="E160" s="106"/>
      <c r="F160" s="451"/>
      <c r="G160" s="451"/>
      <c r="H160" s="451"/>
      <c r="I160" s="451"/>
      <c r="J160" s="451"/>
      <c r="K160" s="451"/>
      <c r="L160" s="451"/>
      <c r="M160" s="451"/>
      <c r="N160" s="451"/>
    </row>
    <row r="161" spans="1:13" ht="14.85" customHeight="1" x14ac:dyDescent="0.2">
      <c r="A161" s="107"/>
      <c r="B161" s="107"/>
      <c r="C161" s="48"/>
      <c r="G161" s="101"/>
      <c r="H161" s="101"/>
      <c r="I161" s="101"/>
      <c r="J161" s="101"/>
      <c r="K161" s="101"/>
      <c r="L161" s="101"/>
      <c r="M161" s="101"/>
    </row>
    <row r="203" ht="15" customHeight="1" x14ac:dyDescent="0.2"/>
  </sheetData>
  <mergeCells count="41">
    <mergeCell ref="B160:C160"/>
    <mergeCell ref="F160:N160"/>
    <mergeCell ref="I13:I15"/>
    <mergeCell ref="J13:J15"/>
    <mergeCell ref="K13:K15"/>
    <mergeCell ref="A155:K155"/>
    <mergeCell ref="E12:E15"/>
    <mergeCell ref="A12:A15"/>
    <mergeCell ref="M13:M15"/>
    <mergeCell ref="F12:K12"/>
    <mergeCell ref="L12:P12"/>
    <mergeCell ref="B159:C159"/>
    <mergeCell ref="F159:N159"/>
    <mergeCell ref="G13:G15"/>
    <mergeCell ref="P13:P15"/>
    <mergeCell ref="O13:O15"/>
    <mergeCell ref="A1:P1"/>
    <mergeCell ref="A2:P2"/>
    <mergeCell ref="A3:P3"/>
    <mergeCell ref="B12:B15"/>
    <mergeCell ref="D9:E9"/>
    <mergeCell ref="F13:F15"/>
    <mergeCell ref="C12:C15"/>
    <mergeCell ref="A6:B6"/>
    <mergeCell ref="C6:P6"/>
    <mergeCell ref="A7:B7"/>
    <mergeCell ref="J10:K10"/>
    <mergeCell ref="M9:N9"/>
    <mergeCell ref="H13:H15"/>
    <mergeCell ref="C5:P5"/>
    <mergeCell ref="C7:P7"/>
    <mergeCell ref="A8:B8"/>
    <mergeCell ref="A11:P11"/>
    <mergeCell ref="A5:B5"/>
    <mergeCell ref="O10:P10"/>
    <mergeCell ref="D12:D15"/>
    <mergeCell ref="L13:L15"/>
    <mergeCell ref="N13:N15"/>
    <mergeCell ref="C8:P8"/>
    <mergeCell ref="F9:H9"/>
    <mergeCell ref="I9:L9"/>
  </mergeCells>
  <phoneticPr fontId="29" type="noConversion"/>
  <pageMargins left="0.70866141732283472" right="0.31496062992125984" top="1.1417322834645669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8"/>
  <sheetViews>
    <sheetView showZeros="0" topLeftCell="A25" zoomScaleNormal="100" workbookViewId="0">
      <selection activeCell="V13" sqref="V13"/>
    </sheetView>
  </sheetViews>
  <sheetFormatPr defaultRowHeight="16.7" customHeight="1" outlineLevelCol="1" x14ac:dyDescent="0.2"/>
  <cols>
    <col min="1" max="1" width="7.140625" style="75" customWidth="1"/>
    <col min="2" max="2" width="9.85546875" style="75" customWidth="1"/>
    <col min="3" max="3" width="47.7109375" style="75" customWidth="1"/>
    <col min="4" max="4" width="6.7109375" style="107" customWidth="1"/>
    <col min="5" max="5" width="7.140625" style="75" customWidth="1"/>
    <col min="6" max="6" width="6.42578125" style="75" customWidth="1"/>
    <col min="7" max="7" width="5.85546875" style="75" customWidth="1"/>
    <col min="8" max="8" width="6.28515625" style="75" customWidth="1"/>
    <col min="9" max="9" width="6.28515625" style="75" hidden="1" customWidth="1" outlineLevel="1"/>
    <col min="10" max="10" width="8.42578125" style="75" customWidth="1" collapsed="1"/>
    <col min="11" max="11" width="7.42578125" style="75" hidden="1" customWidth="1" outlineLevel="1"/>
    <col min="12" max="12" width="5.140625" style="75" customWidth="1" collapsed="1"/>
    <col min="13" max="13" width="5.140625" style="75" hidden="1" customWidth="1" outlineLevel="1"/>
    <col min="14" max="14" width="7.28515625" style="75" customWidth="1" collapsed="1"/>
    <col min="15" max="15" width="7.85546875" style="75" customWidth="1"/>
    <col min="16" max="16" width="8.5703125" style="75" bestFit="1" customWidth="1"/>
    <col min="17" max="17" width="8.5703125" style="75" customWidth="1"/>
    <col min="18" max="18" width="8.140625" style="75" customWidth="1"/>
    <col min="19" max="19" width="8.5703125" style="75" customWidth="1"/>
    <col min="20" max="20" width="9.140625" style="75" hidden="1" customWidth="1" outlineLevel="1"/>
    <col min="21" max="21" width="9.140625" style="75" collapsed="1"/>
    <col min="22" max="16384" width="9.140625" style="75"/>
  </cols>
  <sheetData>
    <row r="1" spans="1:20" s="59" customFormat="1" ht="23.25" x14ac:dyDescent="0.35">
      <c r="A1" s="444" t="s">
        <v>39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58"/>
    </row>
    <row r="2" spans="1:20" s="59" customFormat="1" ht="18" x14ac:dyDescent="0.25">
      <c r="A2" s="445" t="s">
        <v>314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60"/>
    </row>
    <row r="3" spans="1:20" s="59" customFormat="1" ht="12.75" x14ac:dyDescent="0.2">
      <c r="A3" s="369" t="s">
        <v>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61"/>
    </row>
    <row r="4" spans="1:20" s="59" customFormat="1" ht="12.75" x14ac:dyDescent="0.2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61"/>
    </row>
    <row r="5" spans="1:20" s="59" customFormat="1" ht="16.5" customHeight="1" x14ac:dyDescent="0.3">
      <c r="A5" s="370" t="s">
        <v>8</v>
      </c>
      <c r="B5" s="370"/>
      <c r="C5" s="368" t="str">
        <f>'T1'!C4:S4</f>
        <v>Slimnīcas ēkas (kad. Apz. 6413 006 0096 001) rekonstrukcija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</row>
    <row r="6" spans="1:20" s="59" customFormat="1" ht="16.5" customHeight="1" x14ac:dyDescent="0.3">
      <c r="A6" s="369"/>
      <c r="B6" s="369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</row>
    <row r="7" spans="1:20" s="59" customFormat="1" ht="16.5" customHeight="1" x14ac:dyDescent="0.3">
      <c r="A7" s="370" t="s">
        <v>9</v>
      </c>
      <c r="B7" s="370"/>
      <c r="C7" s="363" t="str">
        <f>KPDV!C7</f>
        <v>Slimnīcas ēkas (kad. Apz. 6413 006 0096 001) rekonstrukcija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</row>
    <row r="8" spans="1:20" s="59" customFormat="1" ht="16.5" customHeight="1" x14ac:dyDescent="0.3">
      <c r="A8" s="370" t="s">
        <v>10</v>
      </c>
      <c r="B8" s="370"/>
      <c r="C8" s="443" t="str">
        <f>'T1'!C7:S7</f>
        <v>Pāvilostas novads, Pāvilosta, Cīruļu iela 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</row>
    <row r="9" spans="1:20" s="59" customFormat="1" ht="18" x14ac:dyDescent="0.25">
      <c r="A9" s="295" t="s">
        <v>33</v>
      </c>
      <c r="B9" s="296"/>
      <c r="C9" s="295" t="s">
        <v>34</v>
      </c>
      <c r="D9" s="449" t="s">
        <v>315</v>
      </c>
      <c r="E9" s="449"/>
      <c r="F9" s="370" t="s">
        <v>35</v>
      </c>
      <c r="G9" s="370"/>
      <c r="H9" s="370"/>
      <c r="I9" s="295"/>
      <c r="J9" s="369" t="s">
        <v>36</v>
      </c>
      <c r="K9" s="369"/>
      <c r="L9" s="369"/>
      <c r="M9" s="369"/>
      <c r="N9" s="369"/>
      <c r="O9" s="369"/>
      <c r="P9" s="450"/>
      <c r="Q9" s="450"/>
      <c r="R9" s="294"/>
      <c r="S9" s="62"/>
    </row>
    <row r="10" spans="1:20" s="59" customFormat="1" ht="12.75" x14ac:dyDescent="0.2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369" t="str">
        <f>'T1'!L9:N9</f>
        <v>Tāme sastādīta:</v>
      </c>
      <c r="M10" s="369"/>
      <c r="N10" s="369"/>
      <c r="O10" s="296">
        <f>'T1'!O9</f>
        <v>0</v>
      </c>
      <c r="P10" s="294" t="s">
        <v>12</v>
      </c>
      <c r="Q10" s="296">
        <f>'T1'!Q9</f>
        <v>0</v>
      </c>
      <c r="R10" s="449">
        <f>'T1'!R9:S9</f>
        <v>0</v>
      </c>
      <c r="S10" s="449"/>
    </row>
    <row r="11" spans="1:20" s="59" customFormat="1" ht="13.5" thickBot="1" x14ac:dyDescent="0.2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</row>
    <row r="12" spans="1:20" s="63" customFormat="1" ht="16.7" customHeight="1" x14ac:dyDescent="0.25">
      <c r="A12" s="455" t="s">
        <v>41</v>
      </c>
      <c r="B12" s="446" t="s">
        <v>37</v>
      </c>
      <c r="C12" s="446" t="s">
        <v>42</v>
      </c>
      <c r="D12" s="438" t="s">
        <v>43</v>
      </c>
      <c r="E12" s="438" t="s">
        <v>44</v>
      </c>
      <c r="F12" s="446" t="s">
        <v>0</v>
      </c>
      <c r="G12" s="446"/>
      <c r="H12" s="446"/>
      <c r="I12" s="446"/>
      <c r="J12" s="446"/>
      <c r="K12" s="446"/>
      <c r="L12" s="446"/>
      <c r="M12" s="446"/>
      <c r="N12" s="446"/>
      <c r="O12" s="446" t="s">
        <v>1</v>
      </c>
      <c r="P12" s="446"/>
      <c r="Q12" s="446"/>
      <c r="R12" s="446"/>
      <c r="S12" s="458"/>
    </row>
    <row r="13" spans="1:20" s="63" customFormat="1" ht="16.7" customHeight="1" x14ac:dyDescent="0.25">
      <c r="A13" s="456"/>
      <c r="B13" s="447"/>
      <c r="C13" s="447"/>
      <c r="D13" s="439"/>
      <c r="E13" s="439"/>
      <c r="F13" s="441" t="s">
        <v>45</v>
      </c>
      <c r="G13" s="441" t="s">
        <v>60</v>
      </c>
      <c r="H13" s="441" t="s">
        <v>61</v>
      </c>
      <c r="I13" s="462" t="s">
        <v>46</v>
      </c>
      <c r="J13" s="441" t="s">
        <v>62</v>
      </c>
      <c r="K13" s="462" t="s">
        <v>47</v>
      </c>
      <c r="L13" s="441" t="s">
        <v>63</v>
      </c>
      <c r="M13" s="462" t="s">
        <v>48</v>
      </c>
      <c r="N13" s="441" t="s">
        <v>64</v>
      </c>
      <c r="O13" s="441" t="s">
        <v>56</v>
      </c>
      <c r="P13" s="441" t="s">
        <v>61</v>
      </c>
      <c r="Q13" s="441" t="s">
        <v>62</v>
      </c>
      <c r="R13" s="441" t="s">
        <v>65</v>
      </c>
      <c r="S13" s="460" t="s">
        <v>64</v>
      </c>
      <c r="T13" s="464" t="s">
        <v>57</v>
      </c>
    </row>
    <row r="14" spans="1:20" s="63" customFormat="1" ht="14.25" customHeight="1" x14ac:dyDescent="0.25">
      <c r="A14" s="456"/>
      <c r="B14" s="447"/>
      <c r="C14" s="447"/>
      <c r="D14" s="439"/>
      <c r="E14" s="439"/>
      <c r="F14" s="441"/>
      <c r="G14" s="441"/>
      <c r="H14" s="441"/>
      <c r="I14" s="462"/>
      <c r="J14" s="441"/>
      <c r="K14" s="462"/>
      <c r="L14" s="441"/>
      <c r="M14" s="462"/>
      <c r="N14" s="441"/>
      <c r="O14" s="441"/>
      <c r="P14" s="441"/>
      <c r="Q14" s="441"/>
      <c r="R14" s="441"/>
      <c r="S14" s="460"/>
      <c r="T14" s="464"/>
    </row>
    <row r="15" spans="1:20" s="63" customFormat="1" ht="23.25" customHeight="1" thickBot="1" x14ac:dyDescent="0.3">
      <c r="A15" s="457"/>
      <c r="B15" s="448"/>
      <c r="C15" s="448"/>
      <c r="D15" s="440"/>
      <c r="E15" s="440"/>
      <c r="F15" s="442"/>
      <c r="G15" s="442"/>
      <c r="H15" s="442"/>
      <c r="I15" s="463"/>
      <c r="J15" s="442"/>
      <c r="K15" s="463"/>
      <c r="L15" s="442"/>
      <c r="M15" s="463"/>
      <c r="N15" s="442"/>
      <c r="O15" s="442"/>
      <c r="P15" s="442"/>
      <c r="Q15" s="442"/>
      <c r="R15" s="442"/>
      <c r="S15" s="461"/>
      <c r="T15" s="465"/>
    </row>
    <row r="16" spans="1:20" s="63" customFormat="1" ht="14.25" thickBot="1" x14ac:dyDescent="0.3">
      <c r="A16" s="64" t="s">
        <v>2</v>
      </c>
      <c r="B16" s="65">
        <v>2</v>
      </c>
      <c r="C16" s="65">
        <v>3</v>
      </c>
      <c r="D16" s="66">
        <v>4</v>
      </c>
      <c r="E16" s="65">
        <v>5</v>
      </c>
      <c r="F16" s="65">
        <v>6</v>
      </c>
      <c r="G16" s="65">
        <v>7</v>
      </c>
      <c r="H16" s="65">
        <v>8</v>
      </c>
      <c r="I16" s="305"/>
      <c r="J16" s="65">
        <v>9</v>
      </c>
      <c r="K16" s="305"/>
      <c r="L16" s="65">
        <v>10</v>
      </c>
      <c r="M16" s="305"/>
      <c r="N16" s="65">
        <v>11</v>
      </c>
      <c r="O16" s="65">
        <v>12</v>
      </c>
      <c r="P16" s="65">
        <v>13</v>
      </c>
      <c r="Q16" s="65">
        <v>14</v>
      </c>
      <c r="R16" s="65">
        <v>15</v>
      </c>
      <c r="S16" s="67">
        <v>16</v>
      </c>
      <c r="T16" s="306"/>
    </row>
    <row r="17" spans="1:20" s="72" customFormat="1" ht="25.5" x14ac:dyDescent="0.2">
      <c r="A17" s="329" t="s">
        <v>20</v>
      </c>
      <c r="B17" s="313"/>
      <c r="C17" s="332" t="s">
        <v>331</v>
      </c>
      <c r="D17" s="313" t="s">
        <v>87</v>
      </c>
      <c r="E17" s="327">
        <v>1</v>
      </c>
      <c r="F17" s="327"/>
      <c r="G17" s="327"/>
      <c r="H17" s="327"/>
      <c r="I17" s="333"/>
      <c r="J17" s="327"/>
      <c r="K17" s="333"/>
      <c r="L17" s="327"/>
      <c r="M17" s="333"/>
      <c r="N17" s="321"/>
      <c r="O17" s="334"/>
      <c r="P17" s="270"/>
      <c r="Q17" s="270"/>
      <c r="R17" s="270"/>
      <c r="S17" s="335"/>
      <c r="T17" s="307"/>
    </row>
    <row r="18" spans="1:20" s="72" customFormat="1" ht="12.75" x14ac:dyDescent="0.2">
      <c r="A18" s="308" t="s">
        <v>21</v>
      </c>
      <c r="B18" s="299"/>
      <c r="C18" s="298" t="s">
        <v>322</v>
      </c>
      <c r="D18" s="315" t="s">
        <v>87</v>
      </c>
      <c r="E18" s="300">
        <v>1</v>
      </c>
      <c r="F18" s="316"/>
      <c r="G18" s="300"/>
      <c r="H18" s="316"/>
      <c r="I18" s="317"/>
      <c r="J18" s="300"/>
      <c r="K18" s="317"/>
      <c r="L18" s="316"/>
      <c r="M18" s="317"/>
      <c r="N18" s="309"/>
      <c r="O18" s="319"/>
      <c r="P18" s="309"/>
      <c r="Q18" s="318"/>
      <c r="R18" s="309"/>
      <c r="S18" s="328"/>
      <c r="T18" s="310">
        <f t="shared" ref="T18:T20" si="0">ROUND(S18*0.702804,2)</f>
        <v>0</v>
      </c>
    </row>
    <row r="19" spans="1:20" s="72" customFormat="1" ht="12.75" x14ac:dyDescent="0.2">
      <c r="A19" s="329"/>
      <c r="B19" s="313"/>
      <c r="C19" s="314" t="s">
        <v>317</v>
      </c>
      <c r="D19" s="320"/>
      <c r="E19" s="327"/>
      <c r="F19" s="301"/>
      <c r="G19" s="327"/>
      <c r="H19" s="301"/>
      <c r="I19" s="302"/>
      <c r="J19" s="327"/>
      <c r="K19" s="302"/>
      <c r="L19" s="301"/>
      <c r="M19" s="302"/>
      <c r="N19" s="270"/>
      <c r="O19" s="304"/>
      <c r="P19" s="270"/>
      <c r="Q19" s="303"/>
      <c r="R19" s="270"/>
      <c r="S19" s="330"/>
      <c r="T19" s="310">
        <f t="shared" si="0"/>
        <v>0</v>
      </c>
    </row>
    <row r="20" spans="1:20" s="72" customFormat="1" ht="12.75" x14ac:dyDescent="0.2">
      <c r="A20" s="329"/>
      <c r="B20" s="313"/>
      <c r="C20" s="314" t="s">
        <v>318</v>
      </c>
      <c r="D20" s="320"/>
      <c r="E20" s="327"/>
      <c r="F20" s="301"/>
      <c r="G20" s="327"/>
      <c r="H20" s="301">
        <f t="shared" ref="H19:H31" si="1">G20*F20</f>
        <v>0</v>
      </c>
      <c r="I20" s="302">
        <f t="shared" ref="I19:I31" si="2">ROUND(H20*0.702804,2)</f>
        <v>0</v>
      </c>
      <c r="J20" s="327"/>
      <c r="K20" s="302"/>
      <c r="L20" s="301">
        <f t="shared" ref="L19:L31" si="3">ROUND(H20*0.07,2)</f>
        <v>0</v>
      </c>
      <c r="M20" s="302">
        <f t="shared" ref="M19:M31" si="4">ROUND(L20*0.702804,2)</f>
        <v>0</v>
      </c>
      <c r="N20" s="270">
        <f t="shared" ref="N19:N31" si="5">ROUND(L20+J20+H20,2)</f>
        <v>0</v>
      </c>
      <c r="O20" s="304">
        <f t="shared" ref="O19:O31" si="6">ROUND(F20*E20,2)</f>
        <v>0</v>
      </c>
      <c r="P20" s="270">
        <f t="shared" ref="P19:P31" si="7">ROUND(H20*E20,2)</f>
        <v>0</v>
      </c>
      <c r="Q20" s="303">
        <f t="shared" ref="Q19:Q31" si="8">ROUND(J20*E20,2)</f>
        <v>0</v>
      </c>
      <c r="R20" s="270">
        <f t="shared" ref="R19:R31" si="9">ROUND(L20*E20,2)</f>
        <v>0</v>
      </c>
      <c r="S20" s="330">
        <f t="shared" ref="S19:S31" si="10">ROUND(R20+Q20+P20,2)</f>
        <v>0</v>
      </c>
      <c r="T20" s="310">
        <f t="shared" si="0"/>
        <v>0</v>
      </c>
    </row>
    <row r="21" spans="1:20" s="72" customFormat="1" ht="12.75" x14ac:dyDescent="0.2">
      <c r="A21" s="329"/>
      <c r="B21" s="313"/>
      <c r="C21" s="314" t="s">
        <v>319</v>
      </c>
      <c r="D21" s="320"/>
      <c r="E21" s="327"/>
      <c r="F21" s="301"/>
      <c r="G21" s="327"/>
      <c r="H21" s="301">
        <f t="shared" si="1"/>
        <v>0</v>
      </c>
      <c r="I21" s="302">
        <f t="shared" si="2"/>
        <v>0</v>
      </c>
      <c r="J21" s="327"/>
      <c r="K21" s="302"/>
      <c r="L21" s="301">
        <f t="shared" si="3"/>
        <v>0</v>
      </c>
      <c r="M21" s="302">
        <f t="shared" si="4"/>
        <v>0</v>
      </c>
      <c r="N21" s="270">
        <f t="shared" si="5"/>
        <v>0</v>
      </c>
      <c r="O21" s="304">
        <f t="shared" si="6"/>
        <v>0</v>
      </c>
      <c r="P21" s="270">
        <f t="shared" si="7"/>
        <v>0</v>
      </c>
      <c r="Q21" s="303">
        <f t="shared" si="8"/>
        <v>0</v>
      </c>
      <c r="R21" s="270">
        <f t="shared" si="9"/>
        <v>0</v>
      </c>
      <c r="S21" s="330">
        <f t="shared" si="10"/>
        <v>0</v>
      </c>
      <c r="T21" s="310">
        <f t="shared" ref="T21" si="11">ROUND(S21*0.702804,2)</f>
        <v>0</v>
      </c>
    </row>
    <row r="22" spans="1:20" s="72" customFormat="1" ht="12.75" x14ac:dyDescent="0.2">
      <c r="A22" s="329"/>
      <c r="B22" s="313"/>
      <c r="C22" s="314" t="s">
        <v>320</v>
      </c>
      <c r="D22" s="320"/>
      <c r="E22" s="327"/>
      <c r="F22" s="301"/>
      <c r="G22" s="327"/>
      <c r="H22" s="301">
        <f t="shared" si="1"/>
        <v>0</v>
      </c>
      <c r="I22" s="302">
        <f t="shared" si="2"/>
        <v>0</v>
      </c>
      <c r="J22" s="327"/>
      <c r="K22" s="302"/>
      <c r="L22" s="301">
        <f t="shared" si="3"/>
        <v>0</v>
      </c>
      <c r="M22" s="302">
        <f t="shared" si="4"/>
        <v>0</v>
      </c>
      <c r="N22" s="270">
        <f t="shared" si="5"/>
        <v>0</v>
      </c>
      <c r="O22" s="304">
        <f t="shared" si="6"/>
        <v>0</v>
      </c>
      <c r="P22" s="270">
        <f t="shared" si="7"/>
        <v>0</v>
      </c>
      <c r="Q22" s="303">
        <f t="shared" si="8"/>
        <v>0</v>
      </c>
      <c r="R22" s="270">
        <f t="shared" si="9"/>
        <v>0</v>
      </c>
      <c r="S22" s="330">
        <f t="shared" si="10"/>
        <v>0</v>
      </c>
      <c r="T22" s="310"/>
    </row>
    <row r="23" spans="1:20" s="72" customFormat="1" ht="12.75" x14ac:dyDescent="0.2">
      <c r="A23" s="329"/>
      <c r="B23" s="313"/>
      <c r="C23" s="314" t="s">
        <v>321</v>
      </c>
      <c r="D23" s="320"/>
      <c r="E23" s="327"/>
      <c r="F23" s="301"/>
      <c r="G23" s="327"/>
      <c r="H23" s="301">
        <f t="shared" si="1"/>
        <v>0</v>
      </c>
      <c r="I23" s="302">
        <f t="shared" si="2"/>
        <v>0</v>
      </c>
      <c r="J23" s="327"/>
      <c r="K23" s="302"/>
      <c r="L23" s="301">
        <f t="shared" si="3"/>
        <v>0</v>
      </c>
      <c r="M23" s="302">
        <f t="shared" si="4"/>
        <v>0</v>
      </c>
      <c r="N23" s="270">
        <f t="shared" si="5"/>
        <v>0</v>
      </c>
      <c r="O23" s="304">
        <f t="shared" si="6"/>
        <v>0</v>
      </c>
      <c r="P23" s="270">
        <f t="shared" si="7"/>
        <v>0</v>
      </c>
      <c r="Q23" s="303">
        <f t="shared" si="8"/>
        <v>0</v>
      </c>
      <c r="R23" s="270">
        <f t="shared" si="9"/>
        <v>0</v>
      </c>
      <c r="S23" s="330">
        <f t="shared" si="10"/>
        <v>0</v>
      </c>
      <c r="T23" s="310"/>
    </row>
    <row r="24" spans="1:20" s="72" customFormat="1" ht="12.75" x14ac:dyDescent="0.2">
      <c r="A24" s="329"/>
      <c r="B24" s="313"/>
      <c r="C24" s="314" t="s">
        <v>323</v>
      </c>
      <c r="D24" s="320"/>
      <c r="E24" s="327"/>
      <c r="F24" s="301"/>
      <c r="G24" s="327"/>
      <c r="H24" s="301">
        <f t="shared" si="1"/>
        <v>0</v>
      </c>
      <c r="I24" s="302">
        <f t="shared" si="2"/>
        <v>0</v>
      </c>
      <c r="J24" s="327"/>
      <c r="K24" s="302"/>
      <c r="L24" s="301">
        <f t="shared" si="3"/>
        <v>0</v>
      </c>
      <c r="M24" s="302">
        <f t="shared" si="4"/>
        <v>0</v>
      </c>
      <c r="N24" s="270">
        <f t="shared" si="5"/>
        <v>0</v>
      </c>
      <c r="O24" s="304">
        <f t="shared" si="6"/>
        <v>0</v>
      </c>
      <c r="P24" s="270">
        <f t="shared" si="7"/>
        <v>0</v>
      </c>
      <c r="Q24" s="303">
        <f t="shared" si="8"/>
        <v>0</v>
      </c>
      <c r="R24" s="270">
        <f t="shared" si="9"/>
        <v>0</v>
      </c>
      <c r="S24" s="330">
        <f t="shared" si="10"/>
        <v>0</v>
      </c>
      <c r="T24" s="310"/>
    </row>
    <row r="25" spans="1:20" s="72" customFormat="1" ht="12.75" x14ac:dyDescent="0.2">
      <c r="A25" s="329"/>
      <c r="B25" s="313"/>
      <c r="C25" s="314" t="s">
        <v>324</v>
      </c>
      <c r="D25" s="320"/>
      <c r="E25" s="327"/>
      <c r="F25" s="301"/>
      <c r="G25" s="327"/>
      <c r="H25" s="301">
        <f t="shared" si="1"/>
        <v>0</v>
      </c>
      <c r="I25" s="302">
        <f t="shared" si="2"/>
        <v>0</v>
      </c>
      <c r="J25" s="327"/>
      <c r="K25" s="302"/>
      <c r="L25" s="301">
        <f t="shared" si="3"/>
        <v>0</v>
      </c>
      <c r="M25" s="302">
        <f t="shared" si="4"/>
        <v>0</v>
      </c>
      <c r="N25" s="270">
        <f t="shared" si="5"/>
        <v>0</v>
      </c>
      <c r="O25" s="304">
        <f t="shared" si="6"/>
        <v>0</v>
      </c>
      <c r="P25" s="270">
        <f t="shared" si="7"/>
        <v>0</v>
      </c>
      <c r="Q25" s="303">
        <f t="shared" si="8"/>
        <v>0</v>
      </c>
      <c r="R25" s="270">
        <f t="shared" si="9"/>
        <v>0</v>
      </c>
      <c r="S25" s="330">
        <f t="shared" si="10"/>
        <v>0</v>
      </c>
      <c r="T25" s="310"/>
    </row>
    <row r="26" spans="1:20" s="72" customFormat="1" ht="12.75" x14ac:dyDescent="0.2">
      <c r="A26" s="329"/>
      <c r="B26" s="313"/>
      <c r="C26" s="314" t="s">
        <v>325</v>
      </c>
      <c r="D26" s="320"/>
      <c r="E26" s="327"/>
      <c r="F26" s="301"/>
      <c r="G26" s="327"/>
      <c r="H26" s="301">
        <f t="shared" si="1"/>
        <v>0</v>
      </c>
      <c r="I26" s="302">
        <f t="shared" si="2"/>
        <v>0</v>
      </c>
      <c r="J26" s="327"/>
      <c r="K26" s="302"/>
      <c r="L26" s="301">
        <f t="shared" si="3"/>
        <v>0</v>
      </c>
      <c r="M26" s="302">
        <f t="shared" si="4"/>
        <v>0</v>
      </c>
      <c r="N26" s="270">
        <f t="shared" si="5"/>
        <v>0</v>
      </c>
      <c r="O26" s="304">
        <f t="shared" si="6"/>
        <v>0</v>
      </c>
      <c r="P26" s="270">
        <f t="shared" si="7"/>
        <v>0</v>
      </c>
      <c r="Q26" s="303">
        <f t="shared" si="8"/>
        <v>0</v>
      </c>
      <c r="R26" s="270">
        <f t="shared" si="9"/>
        <v>0</v>
      </c>
      <c r="S26" s="330">
        <f t="shared" si="10"/>
        <v>0</v>
      </c>
      <c r="T26" s="310"/>
    </row>
    <row r="27" spans="1:20" s="72" customFormat="1" ht="25.5" x14ac:dyDescent="0.2">
      <c r="A27" s="329"/>
      <c r="B27" s="313"/>
      <c r="C27" s="314" t="s">
        <v>326</v>
      </c>
      <c r="D27" s="320"/>
      <c r="E27" s="327"/>
      <c r="F27" s="301"/>
      <c r="G27" s="327"/>
      <c r="H27" s="301">
        <f t="shared" si="1"/>
        <v>0</v>
      </c>
      <c r="I27" s="302">
        <f t="shared" si="2"/>
        <v>0</v>
      </c>
      <c r="J27" s="327"/>
      <c r="K27" s="302"/>
      <c r="L27" s="301">
        <f t="shared" si="3"/>
        <v>0</v>
      </c>
      <c r="M27" s="302">
        <f t="shared" si="4"/>
        <v>0</v>
      </c>
      <c r="N27" s="270">
        <f t="shared" si="5"/>
        <v>0</v>
      </c>
      <c r="O27" s="304">
        <f t="shared" si="6"/>
        <v>0</v>
      </c>
      <c r="P27" s="270">
        <f t="shared" si="7"/>
        <v>0</v>
      </c>
      <c r="Q27" s="303">
        <f t="shared" si="8"/>
        <v>0</v>
      </c>
      <c r="R27" s="270">
        <f t="shared" si="9"/>
        <v>0</v>
      </c>
      <c r="S27" s="330">
        <f t="shared" si="10"/>
        <v>0</v>
      </c>
      <c r="T27" s="310"/>
    </row>
    <row r="28" spans="1:20" s="72" customFormat="1" ht="12.75" customHeight="1" x14ac:dyDescent="0.2">
      <c r="A28" s="329"/>
      <c r="B28" s="313"/>
      <c r="C28" s="314" t="s">
        <v>327</v>
      </c>
      <c r="D28" s="320"/>
      <c r="E28" s="327"/>
      <c r="F28" s="301"/>
      <c r="G28" s="327"/>
      <c r="H28" s="301">
        <f t="shared" si="1"/>
        <v>0</v>
      </c>
      <c r="I28" s="302">
        <f t="shared" si="2"/>
        <v>0</v>
      </c>
      <c r="J28" s="327"/>
      <c r="K28" s="302"/>
      <c r="L28" s="301">
        <f t="shared" si="3"/>
        <v>0</v>
      </c>
      <c r="M28" s="302">
        <f t="shared" si="4"/>
        <v>0</v>
      </c>
      <c r="N28" s="270">
        <f t="shared" si="5"/>
        <v>0</v>
      </c>
      <c r="O28" s="304">
        <f t="shared" si="6"/>
        <v>0</v>
      </c>
      <c r="P28" s="270">
        <f t="shared" si="7"/>
        <v>0</v>
      </c>
      <c r="Q28" s="303">
        <f t="shared" si="8"/>
        <v>0</v>
      </c>
      <c r="R28" s="270">
        <f t="shared" si="9"/>
        <v>0</v>
      </c>
      <c r="S28" s="330">
        <f t="shared" si="10"/>
        <v>0</v>
      </c>
      <c r="T28" s="310"/>
    </row>
    <row r="29" spans="1:20" s="72" customFormat="1" ht="12.75" x14ac:dyDescent="0.2">
      <c r="A29" s="329"/>
      <c r="B29" s="313"/>
      <c r="C29" s="314" t="s">
        <v>328</v>
      </c>
      <c r="D29" s="320"/>
      <c r="E29" s="327"/>
      <c r="F29" s="301"/>
      <c r="G29" s="327"/>
      <c r="H29" s="301">
        <f t="shared" si="1"/>
        <v>0</v>
      </c>
      <c r="I29" s="302">
        <f t="shared" si="2"/>
        <v>0</v>
      </c>
      <c r="J29" s="327"/>
      <c r="K29" s="302"/>
      <c r="L29" s="301">
        <f t="shared" si="3"/>
        <v>0</v>
      </c>
      <c r="M29" s="302">
        <f t="shared" si="4"/>
        <v>0</v>
      </c>
      <c r="N29" s="270">
        <f t="shared" si="5"/>
        <v>0</v>
      </c>
      <c r="O29" s="304">
        <f t="shared" si="6"/>
        <v>0</v>
      </c>
      <c r="P29" s="270">
        <f t="shared" si="7"/>
        <v>0</v>
      </c>
      <c r="Q29" s="303">
        <f t="shared" si="8"/>
        <v>0</v>
      </c>
      <c r="R29" s="270">
        <f t="shared" si="9"/>
        <v>0</v>
      </c>
      <c r="S29" s="330">
        <f t="shared" si="10"/>
        <v>0</v>
      </c>
      <c r="T29" s="310"/>
    </row>
    <row r="30" spans="1:20" s="72" customFormat="1" ht="12.75" x14ac:dyDescent="0.2">
      <c r="A30" s="329"/>
      <c r="B30" s="313"/>
      <c r="C30" s="314" t="s">
        <v>329</v>
      </c>
      <c r="D30" s="320"/>
      <c r="E30" s="327"/>
      <c r="F30" s="301"/>
      <c r="G30" s="327"/>
      <c r="H30" s="301">
        <f t="shared" si="1"/>
        <v>0</v>
      </c>
      <c r="I30" s="302">
        <f t="shared" si="2"/>
        <v>0</v>
      </c>
      <c r="J30" s="327"/>
      <c r="K30" s="302"/>
      <c r="L30" s="301">
        <f t="shared" si="3"/>
        <v>0</v>
      </c>
      <c r="M30" s="302">
        <f t="shared" si="4"/>
        <v>0</v>
      </c>
      <c r="N30" s="270">
        <f t="shared" si="5"/>
        <v>0</v>
      </c>
      <c r="O30" s="304">
        <f t="shared" si="6"/>
        <v>0</v>
      </c>
      <c r="P30" s="270">
        <f t="shared" si="7"/>
        <v>0</v>
      </c>
      <c r="Q30" s="303">
        <f t="shared" si="8"/>
        <v>0</v>
      </c>
      <c r="R30" s="270">
        <f t="shared" si="9"/>
        <v>0</v>
      </c>
      <c r="S30" s="330">
        <f t="shared" si="10"/>
        <v>0</v>
      </c>
      <c r="T30" s="310"/>
    </row>
    <row r="31" spans="1:20" s="72" customFormat="1" ht="13.5" thickBot="1" x14ac:dyDescent="0.25">
      <c r="A31" s="311"/>
      <c r="B31" s="312"/>
      <c r="C31" s="172" t="s">
        <v>330</v>
      </c>
      <c r="D31" s="322"/>
      <c r="E31" s="173"/>
      <c r="F31" s="323"/>
      <c r="G31" s="173"/>
      <c r="H31" s="323">
        <f t="shared" si="1"/>
        <v>0</v>
      </c>
      <c r="I31" s="324">
        <f t="shared" si="2"/>
        <v>0</v>
      </c>
      <c r="J31" s="173"/>
      <c r="K31" s="324"/>
      <c r="L31" s="323">
        <f t="shared" si="3"/>
        <v>0</v>
      </c>
      <c r="M31" s="324">
        <f t="shared" si="4"/>
        <v>0</v>
      </c>
      <c r="N31" s="174">
        <f t="shared" si="5"/>
        <v>0</v>
      </c>
      <c r="O31" s="326">
        <f t="shared" si="6"/>
        <v>0</v>
      </c>
      <c r="P31" s="174">
        <f t="shared" si="7"/>
        <v>0</v>
      </c>
      <c r="Q31" s="325">
        <f t="shared" si="8"/>
        <v>0</v>
      </c>
      <c r="R31" s="174">
        <f t="shared" si="9"/>
        <v>0</v>
      </c>
      <c r="S31" s="331">
        <f t="shared" si="10"/>
        <v>0</v>
      </c>
      <c r="T31" s="310"/>
    </row>
    <row r="32" spans="1:20" ht="14.85" customHeight="1" x14ac:dyDescent="0.2">
      <c r="A32" s="466" t="s">
        <v>74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120">
        <f>SUM(O17:O31)</f>
        <v>0</v>
      </c>
      <c r="P32" s="120">
        <f>SUM(P17:P31)</f>
        <v>0</v>
      </c>
      <c r="Q32" s="120">
        <f>SUM(Q17:Q31)</f>
        <v>0</v>
      </c>
      <c r="R32" s="120">
        <f>SUM(R17:R31)</f>
        <v>0</v>
      </c>
      <c r="S32" s="121">
        <f>SUM(S17:S31)</f>
        <v>0</v>
      </c>
      <c r="T32" s="310">
        <f t="shared" ref="T32:T34" si="12">ROUND(S32*0.702804,2)</f>
        <v>0</v>
      </c>
    </row>
    <row r="33" spans="1:20" ht="14.85" customHeight="1" x14ac:dyDescent="0.2">
      <c r="A33" s="76"/>
      <c r="B33" s="77"/>
      <c r="C33" s="78" t="s">
        <v>49</v>
      </c>
      <c r="D33" s="79"/>
      <c r="E33" s="80"/>
      <c r="F33" s="81"/>
      <c r="G33" s="82"/>
      <c r="H33" s="82"/>
      <c r="I33" s="82"/>
      <c r="J33" s="83"/>
      <c r="K33" s="83"/>
      <c r="L33" s="83"/>
      <c r="M33" s="83"/>
      <c r="N33" s="83"/>
      <c r="O33" s="127"/>
      <c r="P33" s="84"/>
      <c r="Q33" s="85"/>
      <c r="R33" s="85"/>
      <c r="S33" s="86"/>
    </row>
    <row r="34" spans="1:20" ht="14.85" customHeight="1" thickBot="1" x14ac:dyDescent="0.25">
      <c r="A34" s="87"/>
      <c r="B34" s="88"/>
      <c r="C34" s="89" t="s">
        <v>4</v>
      </c>
      <c r="D34" s="90"/>
      <c r="E34" s="91"/>
      <c r="F34" s="92"/>
      <c r="G34" s="91"/>
      <c r="H34" s="91"/>
      <c r="I34" s="91"/>
      <c r="J34" s="93"/>
      <c r="K34" s="93"/>
      <c r="L34" s="93"/>
      <c r="M34" s="93"/>
      <c r="N34" s="93"/>
      <c r="O34" s="128">
        <f t="shared" ref="O34:Q34" si="13">O33+O32</f>
        <v>0</v>
      </c>
      <c r="P34" s="124"/>
      <c r="Q34" s="124"/>
      <c r="R34" s="124"/>
      <c r="S34" s="94"/>
      <c r="T34" s="310"/>
    </row>
    <row r="35" spans="1:20" s="101" customFormat="1" ht="14.85" customHeight="1" x14ac:dyDescent="0.2">
      <c r="A35" s="108"/>
      <c r="B35" s="108"/>
      <c r="C35" s="96"/>
      <c r="D35" s="97"/>
      <c r="E35" s="98"/>
      <c r="F35" s="98"/>
      <c r="G35" s="98"/>
      <c r="H35" s="98"/>
      <c r="I35" s="98"/>
      <c r="J35" s="99"/>
      <c r="K35" s="99"/>
      <c r="L35" s="99"/>
      <c r="M35" s="99"/>
      <c r="N35" s="99"/>
      <c r="O35" s="100"/>
      <c r="P35" s="100"/>
      <c r="S35" s="102"/>
    </row>
    <row r="36" spans="1:20" s="105" customFormat="1" ht="16.5" customHeight="1" x14ac:dyDescent="0.2">
      <c r="A36" s="103"/>
      <c r="B36" s="403"/>
      <c r="C36" s="403"/>
      <c r="D36" s="104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</row>
    <row r="37" spans="1:20" s="105" customFormat="1" ht="14.85" customHeight="1" x14ac:dyDescent="0.2">
      <c r="A37" s="103"/>
      <c r="B37" s="451"/>
      <c r="C37" s="451"/>
      <c r="D37" s="106"/>
      <c r="E37" s="106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</row>
    <row r="38" spans="1:20" ht="14.85" customHeight="1" x14ac:dyDescent="0.2">
      <c r="A38" s="107"/>
      <c r="B38" s="107"/>
      <c r="C38" s="48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</sheetData>
  <mergeCells count="45">
    <mergeCell ref="A1:S1"/>
    <mergeCell ref="A2:S2"/>
    <mergeCell ref="A3:S3"/>
    <mergeCell ref="A5:B5"/>
    <mergeCell ref="C5:S5"/>
    <mergeCell ref="A6:B6"/>
    <mergeCell ref="C6:S6"/>
    <mergeCell ref="A7:B7"/>
    <mergeCell ref="C7:S7"/>
    <mergeCell ref="R10:S10"/>
    <mergeCell ref="A8:B8"/>
    <mergeCell ref="C8:S8"/>
    <mergeCell ref="P9:Q9"/>
    <mergeCell ref="L10:N10"/>
    <mergeCell ref="F9:H9"/>
    <mergeCell ref="J9:O9"/>
    <mergeCell ref="D9:E9"/>
    <mergeCell ref="A11:S11"/>
    <mergeCell ref="T13:T15"/>
    <mergeCell ref="B36:C36"/>
    <mergeCell ref="F36:Q36"/>
    <mergeCell ref="A32:N32"/>
    <mergeCell ref="R13:R15"/>
    <mergeCell ref="S13:S15"/>
    <mergeCell ref="Q13:Q15"/>
    <mergeCell ref="B12:B15"/>
    <mergeCell ref="F12:N12"/>
    <mergeCell ref="H13:H15"/>
    <mergeCell ref="J13:J15"/>
    <mergeCell ref="L13:L15"/>
    <mergeCell ref="N13:N15"/>
    <mergeCell ref="O13:O15"/>
    <mergeCell ref="P13:P15"/>
    <mergeCell ref="B37:C37"/>
    <mergeCell ref="F37:Q37"/>
    <mergeCell ref="A12:A15"/>
    <mergeCell ref="C12:C15"/>
    <mergeCell ref="D12:D15"/>
    <mergeCell ref="E12:E15"/>
    <mergeCell ref="F13:F15"/>
    <mergeCell ref="G13:G15"/>
    <mergeCell ref="I13:I15"/>
    <mergeCell ref="K13:K15"/>
    <mergeCell ref="M13:M15"/>
    <mergeCell ref="O12:S12"/>
  </mergeCells>
  <phoneticPr fontId="29" type="noConversion"/>
  <pageMargins left="0.70866141732283472" right="0.31496062992125984" top="0.94488188976377963" bottom="0.15748031496062992" header="0.31496062992125984" footer="0.31496062992125984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showZeros="0" topLeftCell="A34" workbookViewId="0">
      <selection activeCell="O52" sqref="O52"/>
    </sheetView>
  </sheetViews>
  <sheetFormatPr defaultRowHeight="16.7" customHeight="1" outlineLevelCol="1" x14ac:dyDescent="0.2"/>
  <cols>
    <col min="1" max="1" width="7.140625" style="75" customWidth="1"/>
    <col min="2" max="2" width="9.85546875" style="75" customWidth="1"/>
    <col min="3" max="3" width="45.7109375" style="75" customWidth="1"/>
    <col min="4" max="4" width="8" style="107" customWidth="1"/>
    <col min="5" max="5" width="8.140625" style="75" customWidth="1"/>
    <col min="6" max="6" width="6.42578125" style="75" customWidth="1"/>
    <col min="7" max="7" width="5.85546875" style="75" customWidth="1"/>
    <col min="8" max="8" width="6.28515625" style="286" customWidth="1"/>
    <col min="9" max="9" width="6.28515625" style="286" hidden="1" customWidth="1" outlineLevel="1"/>
    <col min="10" max="10" width="7.42578125" style="286" customWidth="1" collapsed="1"/>
    <col min="11" max="11" width="7.42578125" style="286" hidden="1" customWidth="1" outlineLevel="1"/>
    <col min="12" max="12" width="5.140625" style="286" customWidth="1" collapsed="1"/>
    <col min="13" max="13" width="5.140625" style="75" hidden="1" customWidth="1" outlineLevel="1"/>
    <col min="14" max="14" width="7" style="75" customWidth="1" collapsed="1"/>
    <col min="15" max="15" width="7.85546875" style="75" customWidth="1"/>
    <col min="16" max="16" width="8.5703125" style="75" bestFit="1" customWidth="1"/>
    <col min="17" max="17" width="8.5703125" style="75" customWidth="1"/>
    <col min="18" max="18" width="8.140625" style="75" customWidth="1"/>
    <col min="19" max="19" width="8.5703125" style="75" customWidth="1"/>
    <col min="20" max="20" width="9.140625" style="75" hidden="1" customWidth="1" outlineLevel="1"/>
    <col min="21" max="21" width="9.140625" style="75" collapsed="1"/>
    <col min="22" max="16384" width="9.140625" style="75"/>
  </cols>
  <sheetData>
    <row r="1" spans="1:20" s="59" customFormat="1" ht="23.25" x14ac:dyDescent="0.35">
      <c r="A1" s="444" t="s">
        <v>72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58"/>
    </row>
    <row r="2" spans="1:20" s="59" customFormat="1" ht="18" x14ac:dyDescent="0.25">
      <c r="A2" s="445" t="s">
        <v>332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60"/>
    </row>
    <row r="3" spans="1:20" s="59" customFormat="1" ht="12.75" x14ac:dyDescent="0.2">
      <c r="A3" s="369" t="s">
        <v>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61"/>
    </row>
    <row r="4" spans="1:20" s="59" customFormat="1" ht="12.75" x14ac:dyDescent="0.2">
      <c r="A4" s="144"/>
      <c r="B4" s="144"/>
      <c r="C4" s="144"/>
      <c r="D4" s="144"/>
      <c r="E4" s="144"/>
      <c r="F4" s="144"/>
      <c r="G4" s="144"/>
      <c r="H4" s="284"/>
      <c r="I4" s="284"/>
      <c r="J4" s="284"/>
      <c r="K4" s="284"/>
      <c r="L4" s="284"/>
      <c r="M4" s="144"/>
      <c r="N4" s="144"/>
      <c r="O4" s="144"/>
      <c r="P4" s="144"/>
      <c r="Q4" s="144"/>
      <c r="R4" s="144"/>
      <c r="S4" s="144"/>
      <c r="T4" s="61"/>
    </row>
    <row r="5" spans="1:20" s="59" customFormat="1" ht="16.5" x14ac:dyDescent="0.3">
      <c r="A5" s="370" t="s">
        <v>8</v>
      </c>
      <c r="B5" s="370"/>
      <c r="C5" s="368" t="str">
        <f>'T1'!C4:S4</f>
        <v>Slimnīcas ēkas (kad. Apz. 6413 006 0096 001) rekonstrukcija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</row>
    <row r="6" spans="1:20" s="59" customFormat="1" ht="16.5" x14ac:dyDescent="0.3">
      <c r="A6" s="369"/>
      <c r="B6" s="369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</row>
    <row r="7" spans="1:20" s="59" customFormat="1" ht="16.5" x14ac:dyDescent="0.3">
      <c r="A7" s="370" t="s">
        <v>9</v>
      </c>
      <c r="B7" s="370"/>
      <c r="C7" s="363" t="str">
        <f>KPDV!C7</f>
        <v>Slimnīcas ēkas (kad. Apz. 6413 006 0096 001) rekonstrukcija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</row>
    <row r="8" spans="1:20" s="59" customFormat="1" ht="16.5" x14ac:dyDescent="0.3">
      <c r="A8" s="370" t="s">
        <v>10</v>
      </c>
      <c r="B8" s="370"/>
      <c r="C8" s="443" t="str">
        <f>'T1'!C7:S7</f>
        <v>Pāvilostas novads, Pāvilosta, Cīruļu iela 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</row>
    <row r="9" spans="1:20" s="59" customFormat="1" ht="18" x14ac:dyDescent="0.25">
      <c r="A9" s="145" t="s">
        <v>33</v>
      </c>
      <c r="B9" s="146"/>
      <c r="C9" s="145" t="s">
        <v>34</v>
      </c>
      <c r="D9" s="449" t="s">
        <v>354</v>
      </c>
      <c r="E9" s="449"/>
      <c r="F9" s="370" t="s">
        <v>35</v>
      </c>
      <c r="G9" s="370"/>
      <c r="H9" s="370"/>
      <c r="I9" s="285"/>
      <c r="J9" s="369" t="s">
        <v>36</v>
      </c>
      <c r="K9" s="369"/>
      <c r="L9" s="369"/>
      <c r="M9" s="369"/>
      <c r="N9" s="369"/>
      <c r="O9" s="369"/>
      <c r="P9" s="450"/>
      <c r="Q9" s="450"/>
      <c r="R9" s="144"/>
      <c r="S9" s="62"/>
    </row>
    <row r="10" spans="1:20" s="59" customFormat="1" ht="12.75" x14ac:dyDescent="0.2">
      <c r="A10" s="144"/>
      <c r="B10" s="144"/>
      <c r="C10" s="144"/>
      <c r="D10" s="144"/>
      <c r="E10" s="144"/>
      <c r="F10" s="144"/>
      <c r="G10" s="144"/>
      <c r="H10" s="284"/>
      <c r="I10" s="284"/>
      <c r="J10" s="284"/>
      <c r="K10" s="284"/>
      <c r="L10" s="369" t="str">
        <f>'T1'!L9:N9</f>
        <v>Tāme sastādīta:</v>
      </c>
      <c r="M10" s="369"/>
      <c r="N10" s="369"/>
      <c r="O10" s="146">
        <f>'T1'!O9</f>
        <v>0</v>
      </c>
      <c r="P10" s="144" t="s">
        <v>12</v>
      </c>
      <c r="Q10" s="146">
        <f>'T1'!Q9</f>
        <v>0</v>
      </c>
      <c r="R10" s="449">
        <f>'T1'!R9:S9</f>
        <v>0</v>
      </c>
      <c r="S10" s="449"/>
    </row>
    <row r="11" spans="1:20" s="59" customFormat="1" ht="13.5" thickBot="1" x14ac:dyDescent="0.2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</row>
    <row r="12" spans="1:20" s="63" customFormat="1" ht="16.7" customHeight="1" x14ac:dyDescent="0.25">
      <c r="A12" s="455" t="s">
        <v>41</v>
      </c>
      <c r="B12" s="446" t="s">
        <v>37</v>
      </c>
      <c r="C12" s="446" t="s">
        <v>42</v>
      </c>
      <c r="D12" s="438" t="s">
        <v>43</v>
      </c>
      <c r="E12" s="438" t="s">
        <v>44</v>
      </c>
      <c r="F12" s="446" t="s">
        <v>0</v>
      </c>
      <c r="G12" s="446"/>
      <c r="H12" s="446"/>
      <c r="I12" s="446"/>
      <c r="J12" s="446"/>
      <c r="K12" s="446"/>
      <c r="L12" s="446"/>
      <c r="M12" s="446"/>
      <c r="N12" s="446"/>
      <c r="O12" s="446" t="s">
        <v>1</v>
      </c>
      <c r="P12" s="446"/>
      <c r="Q12" s="446"/>
      <c r="R12" s="446"/>
      <c r="S12" s="458"/>
    </row>
    <row r="13" spans="1:20" s="63" customFormat="1" ht="16.7" customHeight="1" x14ac:dyDescent="0.25">
      <c r="A13" s="456"/>
      <c r="B13" s="447"/>
      <c r="C13" s="447"/>
      <c r="D13" s="439"/>
      <c r="E13" s="439"/>
      <c r="F13" s="441" t="s">
        <v>45</v>
      </c>
      <c r="G13" s="441" t="s">
        <v>60</v>
      </c>
      <c r="H13" s="410" t="s">
        <v>61</v>
      </c>
      <c r="I13" s="415" t="s">
        <v>46</v>
      </c>
      <c r="J13" s="410" t="s">
        <v>62</v>
      </c>
      <c r="K13" s="415" t="s">
        <v>47</v>
      </c>
      <c r="L13" s="410" t="s">
        <v>63</v>
      </c>
      <c r="M13" s="468" t="s">
        <v>48</v>
      </c>
      <c r="N13" s="441" t="s">
        <v>64</v>
      </c>
      <c r="O13" s="441" t="s">
        <v>56</v>
      </c>
      <c r="P13" s="441" t="s">
        <v>61</v>
      </c>
      <c r="Q13" s="441" t="s">
        <v>62</v>
      </c>
      <c r="R13" s="441" t="s">
        <v>65</v>
      </c>
      <c r="S13" s="460" t="s">
        <v>64</v>
      </c>
      <c r="T13" s="431" t="s">
        <v>57</v>
      </c>
    </row>
    <row r="14" spans="1:20" s="63" customFormat="1" ht="14.25" customHeight="1" x14ac:dyDescent="0.25">
      <c r="A14" s="456"/>
      <c r="B14" s="447"/>
      <c r="C14" s="447"/>
      <c r="D14" s="439"/>
      <c r="E14" s="439"/>
      <c r="F14" s="441"/>
      <c r="G14" s="441"/>
      <c r="H14" s="410"/>
      <c r="I14" s="415"/>
      <c r="J14" s="410"/>
      <c r="K14" s="415"/>
      <c r="L14" s="410"/>
      <c r="M14" s="468"/>
      <c r="N14" s="441"/>
      <c r="O14" s="441"/>
      <c r="P14" s="441"/>
      <c r="Q14" s="441"/>
      <c r="R14" s="441"/>
      <c r="S14" s="460"/>
      <c r="T14" s="431"/>
    </row>
    <row r="15" spans="1:20" s="63" customFormat="1" ht="23.25" customHeight="1" thickBot="1" x14ac:dyDescent="0.3">
      <c r="A15" s="457"/>
      <c r="B15" s="448"/>
      <c r="C15" s="448"/>
      <c r="D15" s="440"/>
      <c r="E15" s="440"/>
      <c r="F15" s="442"/>
      <c r="G15" s="442"/>
      <c r="H15" s="411"/>
      <c r="I15" s="416"/>
      <c r="J15" s="411"/>
      <c r="K15" s="416"/>
      <c r="L15" s="411"/>
      <c r="M15" s="469"/>
      <c r="N15" s="442"/>
      <c r="O15" s="442"/>
      <c r="P15" s="442"/>
      <c r="Q15" s="442"/>
      <c r="R15" s="442"/>
      <c r="S15" s="461"/>
      <c r="T15" s="432"/>
    </row>
    <row r="16" spans="1:20" s="63" customFormat="1" ht="14.25" thickBot="1" x14ac:dyDescent="0.3">
      <c r="A16" s="109" t="s">
        <v>2</v>
      </c>
      <c r="B16" s="110">
        <v>2</v>
      </c>
      <c r="C16" s="110">
        <v>3</v>
      </c>
      <c r="D16" s="147">
        <v>4</v>
      </c>
      <c r="E16" s="110">
        <v>5</v>
      </c>
      <c r="F16" s="110">
        <v>6</v>
      </c>
      <c r="G16" s="110">
        <v>7</v>
      </c>
      <c r="H16" s="262">
        <v>8</v>
      </c>
      <c r="I16" s="207"/>
      <c r="J16" s="262">
        <v>9</v>
      </c>
      <c r="K16" s="207"/>
      <c r="L16" s="262">
        <v>10</v>
      </c>
      <c r="M16" s="140"/>
      <c r="N16" s="110">
        <v>11</v>
      </c>
      <c r="O16" s="110">
        <v>12</v>
      </c>
      <c r="P16" s="110">
        <v>13</v>
      </c>
      <c r="Q16" s="110">
        <v>14</v>
      </c>
      <c r="R16" s="110">
        <v>15</v>
      </c>
      <c r="S16" s="111">
        <v>16</v>
      </c>
      <c r="T16" s="138"/>
    </row>
    <row r="17" spans="1:20" s="72" customFormat="1" ht="12.75" x14ac:dyDescent="0.2">
      <c r="A17" s="68"/>
      <c r="B17" s="69"/>
      <c r="C17" s="51"/>
      <c r="D17" s="69"/>
      <c r="E17" s="69"/>
      <c r="F17" s="69"/>
      <c r="G17" s="69"/>
      <c r="H17" s="209"/>
      <c r="I17" s="210"/>
      <c r="J17" s="209"/>
      <c r="K17" s="210"/>
      <c r="L17" s="209"/>
      <c r="M17" s="136"/>
      <c r="N17" s="70">
        <f>L17+J17+H17</f>
        <v>0</v>
      </c>
      <c r="O17" s="125">
        <f>ROUND(F17*E17,2)</f>
        <v>0</v>
      </c>
      <c r="P17" s="70">
        <f>ROUND(H17*E17,2)</f>
        <v>0</v>
      </c>
      <c r="Q17" s="70">
        <f>J17*E17</f>
        <v>0</v>
      </c>
      <c r="R17" s="70">
        <f>L17*E17</f>
        <v>0</v>
      </c>
      <c r="S17" s="71">
        <f>R17+Q17+P17</f>
        <v>0</v>
      </c>
      <c r="T17" s="139"/>
    </row>
    <row r="18" spans="1:20" s="72" customFormat="1" ht="12.75" x14ac:dyDescent="0.2">
      <c r="A18" s="143" t="s">
        <v>20</v>
      </c>
      <c r="B18" s="336"/>
      <c r="C18" s="341" t="s">
        <v>335</v>
      </c>
      <c r="D18" s="342" t="s">
        <v>40</v>
      </c>
      <c r="E18" s="342">
        <v>1</v>
      </c>
      <c r="F18" s="343"/>
      <c r="G18" s="343"/>
      <c r="H18" s="221"/>
      <c r="I18" s="222"/>
      <c r="J18" s="350"/>
      <c r="K18" s="222"/>
      <c r="L18" s="343"/>
      <c r="M18" s="337"/>
      <c r="N18" s="288"/>
      <c r="O18" s="216"/>
      <c r="P18" s="214"/>
      <c r="Q18" s="214"/>
      <c r="R18" s="214"/>
      <c r="S18" s="217"/>
      <c r="T18" s="139"/>
    </row>
    <row r="19" spans="1:20" s="72" customFormat="1" ht="22.5" x14ac:dyDescent="0.2">
      <c r="A19" s="143" t="s">
        <v>21</v>
      </c>
      <c r="B19" s="336"/>
      <c r="C19" s="344" t="s">
        <v>336</v>
      </c>
      <c r="D19" s="345" t="s">
        <v>40</v>
      </c>
      <c r="E19" s="345">
        <v>2</v>
      </c>
      <c r="F19" s="343"/>
      <c r="G19" s="343"/>
      <c r="H19" s="221"/>
      <c r="I19" s="222"/>
      <c r="J19" s="350"/>
      <c r="K19" s="222"/>
      <c r="L19" s="343"/>
      <c r="M19" s="337"/>
      <c r="N19" s="288"/>
      <c r="O19" s="216"/>
      <c r="P19" s="214"/>
      <c r="Q19" s="214"/>
      <c r="R19" s="214"/>
      <c r="S19" s="217"/>
      <c r="T19" s="137">
        <f t="shared" ref="T19:T21" si="0">ROUND(S19*0.702804,2)</f>
        <v>0</v>
      </c>
    </row>
    <row r="20" spans="1:20" s="72" customFormat="1" ht="22.5" x14ac:dyDescent="0.2">
      <c r="A20" s="143" t="s">
        <v>22</v>
      </c>
      <c r="B20" s="336"/>
      <c r="C20" s="346" t="s">
        <v>337</v>
      </c>
      <c r="D20" s="342" t="s">
        <v>40</v>
      </c>
      <c r="E20" s="342">
        <v>1</v>
      </c>
      <c r="F20" s="343"/>
      <c r="G20" s="343"/>
      <c r="H20" s="221"/>
      <c r="I20" s="222"/>
      <c r="J20" s="350"/>
      <c r="K20" s="222"/>
      <c r="L20" s="343"/>
      <c r="M20" s="337"/>
      <c r="N20" s="288"/>
      <c r="O20" s="216"/>
      <c r="P20" s="214"/>
      <c r="Q20" s="214"/>
      <c r="R20" s="214"/>
      <c r="S20" s="217"/>
      <c r="T20" s="137">
        <f t="shared" si="0"/>
        <v>0</v>
      </c>
    </row>
    <row r="21" spans="1:20" s="72" customFormat="1" ht="22.5" x14ac:dyDescent="0.2">
      <c r="A21" s="143" t="s">
        <v>23</v>
      </c>
      <c r="B21" s="336"/>
      <c r="C21" s="347" t="s">
        <v>338</v>
      </c>
      <c r="D21" s="348" t="s">
        <v>105</v>
      </c>
      <c r="E21" s="348">
        <v>50</v>
      </c>
      <c r="F21" s="343"/>
      <c r="G21" s="343"/>
      <c r="H21" s="221"/>
      <c r="I21" s="222"/>
      <c r="J21" s="350"/>
      <c r="K21" s="222"/>
      <c r="L21" s="343"/>
      <c r="M21" s="337"/>
      <c r="N21" s="288"/>
      <c r="O21" s="216"/>
      <c r="P21" s="214"/>
      <c r="Q21" s="214"/>
      <c r="R21" s="214"/>
      <c r="S21" s="217"/>
      <c r="T21" s="137">
        <f t="shared" si="0"/>
        <v>0</v>
      </c>
    </row>
    <row r="22" spans="1:20" s="72" customFormat="1" ht="22.5" x14ac:dyDescent="0.2">
      <c r="A22" s="143" t="s">
        <v>77</v>
      </c>
      <c r="B22" s="336"/>
      <c r="C22" s="347" t="s">
        <v>339</v>
      </c>
      <c r="D22" s="345" t="s">
        <v>105</v>
      </c>
      <c r="E22" s="345">
        <v>15</v>
      </c>
      <c r="F22" s="343"/>
      <c r="G22" s="343"/>
      <c r="H22" s="221"/>
      <c r="I22" s="222"/>
      <c r="J22" s="350"/>
      <c r="K22" s="222"/>
      <c r="L22" s="343"/>
      <c r="M22" s="337"/>
      <c r="N22" s="288"/>
      <c r="O22" s="216"/>
      <c r="P22" s="214"/>
      <c r="Q22" s="214"/>
      <c r="R22" s="214"/>
      <c r="S22" s="217"/>
      <c r="T22" s="137"/>
    </row>
    <row r="23" spans="1:20" s="72" customFormat="1" ht="12.75" x14ac:dyDescent="0.2">
      <c r="A23" s="143" t="s">
        <v>78</v>
      </c>
      <c r="B23" s="336"/>
      <c r="C23" s="346" t="s">
        <v>340</v>
      </c>
      <c r="D23" s="342" t="s">
        <v>341</v>
      </c>
      <c r="E23" s="342">
        <v>6</v>
      </c>
      <c r="F23" s="343"/>
      <c r="G23" s="343"/>
      <c r="H23" s="221"/>
      <c r="I23" s="222"/>
      <c r="J23" s="350"/>
      <c r="K23" s="222"/>
      <c r="L23" s="343"/>
      <c r="M23" s="337"/>
      <c r="N23" s="288"/>
      <c r="O23" s="216"/>
      <c r="P23" s="214"/>
      <c r="Q23" s="214"/>
      <c r="R23" s="214"/>
      <c r="S23" s="217"/>
      <c r="T23" s="137"/>
    </row>
    <row r="24" spans="1:20" s="72" customFormat="1" ht="22.5" x14ac:dyDescent="0.2">
      <c r="A24" s="143" t="s">
        <v>79</v>
      </c>
      <c r="B24" s="336"/>
      <c r="C24" s="346" t="s">
        <v>342</v>
      </c>
      <c r="D24" s="342" t="s">
        <v>40</v>
      </c>
      <c r="E24" s="342">
        <v>8</v>
      </c>
      <c r="F24" s="343"/>
      <c r="G24" s="343"/>
      <c r="H24" s="221"/>
      <c r="I24" s="222"/>
      <c r="J24" s="350"/>
      <c r="K24" s="222"/>
      <c r="L24" s="343"/>
      <c r="M24" s="337"/>
      <c r="N24" s="288"/>
      <c r="O24" s="216"/>
      <c r="P24" s="214"/>
      <c r="Q24" s="214"/>
      <c r="R24" s="214"/>
      <c r="S24" s="217"/>
      <c r="T24" s="137"/>
    </row>
    <row r="25" spans="1:20" s="72" customFormat="1" ht="22.5" x14ac:dyDescent="0.2">
      <c r="A25" s="143" t="s">
        <v>80</v>
      </c>
      <c r="B25" s="336"/>
      <c r="C25" s="346" t="s">
        <v>343</v>
      </c>
      <c r="D25" s="342" t="s">
        <v>40</v>
      </c>
      <c r="E25" s="342">
        <v>1</v>
      </c>
      <c r="F25" s="343"/>
      <c r="G25" s="343"/>
      <c r="H25" s="221"/>
      <c r="I25" s="222"/>
      <c r="J25" s="350"/>
      <c r="K25" s="222"/>
      <c r="L25" s="343"/>
      <c r="M25" s="337"/>
      <c r="N25" s="288"/>
      <c r="O25" s="216"/>
      <c r="P25" s="214"/>
      <c r="Q25" s="214"/>
      <c r="R25" s="214"/>
      <c r="S25" s="217"/>
      <c r="T25" s="137"/>
    </row>
    <row r="26" spans="1:20" s="72" customFormat="1" ht="22.5" x14ac:dyDescent="0.2">
      <c r="A26" s="143" t="s">
        <v>82</v>
      </c>
      <c r="B26" s="336"/>
      <c r="C26" s="346" t="s">
        <v>344</v>
      </c>
      <c r="D26" s="349" t="s">
        <v>40</v>
      </c>
      <c r="E26" s="342">
        <v>3</v>
      </c>
      <c r="F26" s="343"/>
      <c r="G26" s="343"/>
      <c r="H26" s="221"/>
      <c r="I26" s="222"/>
      <c r="J26" s="350"/>
      <c r="K26" s="222"/>
      <c r="L26" s="343"/>
      <c r="M26" s="337"/>
      <c r="N26" s="288"/>
      <c r="O26" s="216"/>
      <c r="P26" s="214"/>
      <c r="Q26" s="214"/>
      <c r="R26" s="214"/>
      <c r="S26" s="217"/>
      <c r="T26" s="137"/>
    </row>
    <row r="27" spans="1:20" s="72" customFormat="1" ht="22.5" x14ac:dyDescent="0.2">
      <c r="A27" s="143" t="s">
        <v>83</v>
      </c>
      <c r="B27" s="336"/>
      <c r="C27" s="346" t="s">
        <v>345</v>
      </c>
      <c r="D27" s="349" t="s">
        <v>40</v>
      </c>
      <c r="E27" s="342">
        <v>4</v>
      </c>
      <c r="F27" s="343"/>
      <c r="G27" s="343"/>
      <c r="H27" s="221"/>
      <c r="I27" s="222"/>
      <c r="J27" s="350"/>
      <c r="K27" s="222"/>
      <c r="L27" s="343"/>
      <c r="M27" s="337"/>
      <c r="N27" s="288"/>
      <c r="O27" s="216"/>
      <c r="P27" s="214"/>
      <c r="Q27" s="214"/>
      <c r="R27" s="214"/>
      <c r="S27" s="217"/>
      <c r="T27" s="137"/>
    </row>
    <row r="28" spans="1:20" s="72" customFormat="1" ht="45" x14ac:dyDescent="0.2">
      <c r="A28" s="143" t="s">
        <v>84</v>
      </c>
      <c r="B28" s="336"/>
      <c r="C28" s="346" t="s">
        <v>346</v>
      </c>
      <c r="D28" s="342" t="s">
        <v>40</v>
      </c>
      <c r="E28" s="342">
        <v>1</v>
      </c>
      <c r="F28" s="343"/>
      <c r="G28" s="343"/>
      <c r="H28" s="221"/>
      <c r="I28" s="222"/>
      <c r="J28" s="350"/>
      <c r="K28" s="222"/>
      <c r="L28" s="343"/>
      <c r="M28" s="337"/>
      <c r="N28" s="288"/>
      <c r="O28" s="216"/>
      <c r="P28" s="214"/>
      <c r="Q28" s="214"/>
      <c r="R28" s="214"/>
      <c r="S28" s="217"/>
      <c r="T28" s="137"/>
    </row>
    <row r="29" spans="1:20" s="72" customFormat="1" ht="45" x14ac:dyDescent="0.2">
      <c r="A29" s="143" t="s">
        <v>85</v>
      </c>
      <c r="B29" s="336"/>
      <c r="C29" s="346" t="s">
        <v>347</v>
      </c>
      <c r="D29" s="342" t="s">
        <v>40</v>
      </c>
      <c r="E29" s="342">
        <v>3</v>
      </c>
      <c r="F29" s="343"/>
      <c r="G29" s="343"/>
      <c r="H29" s="221"/>
      <c r="I29" s="222"/>
      <c r="J29" s="350"/>
      <c r="K29" s="222"/>
      <c r="L29" s="343"/>
      <c r="M29" s="337"/>
      <c r="N29" s="288"/>
      <c r="O29" s="216"/>
      <c r="P29" s="214"/>
      <c r="Q29" s="214"/>
      <c r="R29" s="214"/>
      <c r="S29" s="217"/>
      <c r="T29" s="137"/>
    </row>
    <row r="30" spans="1:20" s="72" customFormat="1" ht="56.25" x14ac:dyDescent="0.2">
      <c r="A30" s="143" t="s">
        <v>86</v>
      </c>
      <c r="B30" s="336"/>
      <c r="C30" s="346" t="s">
        <v>348</v>
      </c>
      <c r="D30" s="342" t="s">
        <v>40</v>
      </c>
      <c r="E30" s="342">
        <v>4</v>
      </c>
      <c r="F30" s="343"/>
      <c r="G30" s="343"/>
      <c r="H30" s="221"/>
      <c r="I30" s="222"/>
      <c r="J30" s="350"/>
      <c r="K30" s="222"/>
      <c r="L30" s="343"/>
      <c r="M30" s="337"/>
      <c r="N30" s="288"/>
      <c r="O30" s="216"/>
      <c r="P30" s="214"/>
      <c r="Q30" s="214"/>
      <c r="R30" s="214"/>
      <c r="S30" s="217"/>
      <c r="T30" s="137"/>
    </row>
    <row r="31" spans="1:20" s="72" customFormat="1" ht="33.75" x14ac:dyDescent="0.2">
      <c r="A31" s="143" t="s">
        <v>88</v>
      </c>
      <c r="B31" s="336"/>
      <c r="C31" s="344" t="s">
        <v>349</v>
      </c>
      <c r="D31" s="345" t="s">
        <v>87</v>
      </c>
      <c r="E31" s="345">
        <v>3</v>
      </c>
      <c r="F31" s="343"/>
      <c r="G31" s="343"/>
      <c r="H31" s="221"/>
      <c r="I31" s="222"/>
      <c r="J31" s="350"/>
      <c r="K31" s="222"/>
      <c r="L31" s="343"/>
      <c r="M31" s="337"/>
      <c r="N31" s="288"/>
      <c r="O31" s="216"/>
      <c r="P31" s="214"/>
      <c r="Q31" s="214"/>
      <c r="R31" s="214"/>
      <c r="S31" s="217"/>
      <c r="T31" s="137"/>
    </row>
    <row r="32" spans="1:20" s="72" customFormat="1" ht="22.5" x14ac:dyDescent="0.2">
      <c r="A32" s="143" t="s">
        <v>89</v>
      </c>
      <c r="B32" s="336"/>
      <c r="C32" s="346" t="s">
        <v>350</v>
      </c>
      <c r="D32" s="342" t="s">
        <v>40</v>
      </c>
      <c r="E32" s="345">
        <v>4</v>
      </c>
      <c r="F32" s="343"/>
      <c r="G32" s="343"/>
      <c r="H32" s="221"/>
      <c r="I32" s="222"/>
      <c r="J32" s="350"/>
      <c r="K32" s="222"/>
      <c r="L32" s="343"/>
      <c r="M32" s="337"/>
      <c r="N32" s="288"/>
      <c r="O32" s="216"/>
      <c r="P32" s="214"/>
      <c r="Q32" s="214"/>
      <c r="R32" s="214"/>
      <c r="S32" s="217"/>
      <c r="T32" s="137"/>
    </row>
    <row r="33" spans="1:20" s="72" customFormat="1" ht="12.75" x14ac:dyDescent="0.2">
      <c r="A33" s="143" t="s">
        <v>96</v>
      </c>
      <c r="B33" s="336"/>
      <c r="C33" s="346" t="s">
        <v>351</v>
      </c>
      <c r="D33" s="342" t="s">
        <v>341</v>
      </c>
      <c r="E33" s="342">
        <v>1</v>
      </c>
      <c r="F33" s="343"/>
      <c r="G33" s="343"/>
      <c r="H33" s="221"/>
      <c r="I33" s="222"/>
      <c r="J33" s="350"/>
      <c r="K33" s="222"/>
      <c r="L33" s="343"/>
      <c r="M33" s="337"/>
      <c r="N33" s="288"/>
      <c r="O33" s="216"/>
      <c r="P33" s="214"/>
      <c r="Q33" s="214"/>
      <c r="R33" s="214"/>
      <c r="S33" s="217"/>
      <c r="T33" s="137"/>
    </row>
    <row r="34" spans="1:20" s="72" customFormat="1" ht="12.75" x14ac:dyDescent="0.2">
      <c r="A34" s="143" t="s">
        <v>97</v>
      </c>
      <c r="B34" s="336"/>
      <c r="C34" s="346" t="s">
        <v>352</v>
      </c>
      <c r="D34" s="342" t="s">
        <v>40</v>
      </c>
      <c r="E34" s="342">
        <v>1</v>
      </c>
      <c r="F34" s="343"/>
      <c r="G34" s="343"/>
      <c r="H34" s="221"/>
      <c r="I34" s="222"/>
      <c r="J34" s="350"/>
      <c r="K34" s="222"/>
      <c r="L34" s="343"/>
      <c r="M34" s="337"/>
      <c r="N34" s="288"/>
      <c r="O34" s="216"/>
      <c r="P34" s="214"/>
      <c r="Q34" s="214"/>
      <c r="R34" s="214"/>
      <c r="S34" s="217"/>
      <c r="T34" s="137"/>
    </row>
    <row r="35" spans="1:20" s="72" customFormat="1" ht="12.75" x14ac:dyDescent="0.2">
      <c r="A35" s="143" t="s">
        <v>98</v>
      </c>
      <c r="B35" s="336"/>
      <c r="C35" s="346" t="s">
        <v>353</v>
      </c>
      <c r="D35" s="342" t="s">
        <v>40</v>
      </c>
      <c r="E35" s="342">
        <v>1</v>
      </c>
      <c r="F35" s="343"/>
      <c r="G35" s="343"/>
      <c r="H35" s="221"/>
      <c r="I35" s="222"/>
      <c r="J35" s="351"/>
      <c r="K35" s="222"/>
      <c r="L35" s="343"/>
      <c r="M35" s="337"/>
      <c r="N35" s="288"/>
      <c r="O35" s="216"/>
      <c r="P35" s="214"/>
      <c r="Q35" s="214"/>
      <c r="R35" s="214"/>
      <c r="S35" s="217"/>
      <c r="T35" s="137"/>
    </row>
    <row r="36" spans="1:20" s="119" customFormat="1" ht="13.5" thickBot="1" x14ac:dyDescent="0.25">
      <c r="A36" s="277"/>
      <c r="B36" s="278"/>
      <c r="C36" s="279"/>
      <c r="D36" s="338"/>
      <c r="E36" s="339"/>
      <c r="F36" s="338"/>
      <c r="G36" s="338"/>
      <c r="H36" s="340"/>
      <c r="I36" s="340"/>
      <c r="J36" s="340"/>
      <c r="K36" s="340"/>
      <c r="L36" s="340"/>
      <c r="M36" s="155"/>
      <c r="N36" s="155"/>
      <c r="O36" s="154"/>
      <c r="P36" s="155"/>
      <c r="Q36" s="155"/>
      <c r="R36" s="155"/>
      <c r="S36" s="156"/>
      <c r="T36" s="137">
        <f t="shared" ref="T36:T39" si="1">ROUND(S36*0.702804,2)</f>
        <v>0</v>
      </c>
    </row>
    <row r="37" spans="1:20" ht="14.85" customHeight="1" x14ac:dyDescent="0.2">
      <c r="A37" s="466" t="s">
        <v>74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280">
        <f t="shared" ref="O37:Q37" si="2">SUM(O18:O36)</f>
        <v>0</v>
      </c>
      <c r="P37" s="280">
        <f t="shared" si="2"/>
        <v>0</v>
      </c>
      <c r="Q37" s="280">
        <f t="shared" si="2"/>
        <v>0</v>
      </c>
      <c r="R37" s="280"/>
      <c r="S37" s="275">
        <f>SUM(S18:S36)</f>
        <v>0</v>
      </c>
      <c r="T37" s="159">
        <f t="shared" si="1"/>
        <v>0</v>
      </c>
    </row>
    <row r="38" spans="1:20" ht="14.85" customHeight="1" x14ac:dyDescent="0.2">
      <c r="A38" s="76"/>
      <c r="B38" s="77"/>
      <c r="C38" s="78" t="s">
        <v>91</v>
      </c>
      <c r="D38" s="79" t="s">
        <v>355</v>
      </c>
      <c r="E38" s="80"/>
      <c r="F38" s="81"/>
      <c r="G38" s="82"/>
      <c r="H38" s="237"/>
      <c r="I38" s="237"/>
      <c r="J38" s="238"/>
      <c r="K38" s="238"/>
      <c r="L38" s="238"/>
      <c r="M38" s="83"/>
      <c r="N38" s="83"/>
      <c r="O38" s="274"/>
      <c r="P38" s="273"/>
      <c r="Q38" s="272"/>
      <c r="R38" s="272"/>
      <c r="S38" s="276"/>
    </row>
    <row r="39" spans="1:20" ht="14.85" customHeight="1" thickBot="1" x14ac:dyDescent="0.25">
      <c r="A39" s="87"/>
      <c r="B39" s="88"/>
      <c r="C39" s="89" t="s">
        <v>4</v>
      </c>
      <c r="D39" s="90"/>
      <c r="E39" s="91"/>
      <c r="F39" s="92"/>
      <c r="G39" s="91"/>
      <c r="H39" s="246"/>
      <c r="I39" s="246"/>
      <c r="J39" s="248"/>
      <c r="K39" s="248"/>
      <c r="L39" s="248"/>
      <c r="M39" s="93"/>
      <c r="N39" s="93"/>
      <c r="O39" s="281">
        <f t="shared" ref="O39:P39" si="3">O38+O37</f>
        <v>0</v>
      </c>
      <c r="P39" s="282">
        <f t="shared" si="3"/>
        <v>0</v>
      </c>
      <c r="Q39" s="282">
        <f>SUM(Q37:Q38)</f>
        <v>0</v>
      </c>
      <c r="R39" s="282">
        <f t="shared" ref="R39" si="4">SUM(R37:R38)</f>
        <v>0</v>
      </c>
      <c r="S39" s="283">
        <f>SUM(P39:R39)</f>
        <v>0</v>
      </c>
      <c r="T39" s="159">
        <f t="shared" si="1"/>
        <v>0</v>
      </c>
    </row>
    <row r="40" spans="1:20" s="101" customFormat="1" ht="14.85" customHeight="1" x14ac:dyDescent="0.2">
      <c r="A40" s="108"/>
      <c r="B40" s="108"/>
      <c r="C40" s="96"/>
      <c r="D40" s="97"/>
      <c r="E40" s="98"/>
      <c r="F40" s="98"/>
      <c r="G40" s="98"/>
      <c r="H40" s="253"/>
      <c r="I40" s="253"/>
      <c r="J40" s="254"/>
      <c r="K40" s="254"/>
      <c r="L40" s="254"/>
      <c r="M40" s="99"/>
      <c r="N40" s="99"/>
      <c r="O40" s="100"/>
      <c r="P40" s="100"/>
      <c r="S40" s="102"/>
    </row>
    <row r="41" spans="1:20" s="101" customFormat="1" ht="14.85" customHeight="1" x14ac:dyDescent="0.2">
      <c r="A41" s="95"/>
      <c r="B41" s="95"/>
      <c r="C41" s="96"/>
      <c r="D41" s="97"/>
      <c r="E41" s="98"/>
      <c r="F41" s="98"/>
      <c r="G41" s="98"/>
      <c r="H41" s="253"/>
      <c r="I41" s="253"/>
      <c r="J41" s="254"/>
      <c r="K41" s="254"/>
      <c r="L41" s="254"/>
      <c r="M41" s="99"/>
      <c r="N41" s="99"/>
      <c r="O41" s="100"/>
      <c r="P41" s="100"/>
      <c r="S41" s="102"/>
    </row>
    <row r="42" spans="1:20" s="101" customFormat="1" ht="14.85" customHeight="1" x14ac:dyDescent="0.2">
      <c r="A42" s="95"/>
      <c r="B42" s="95"/>
      <c r="C42" s="96"/>
      <c r="D42" s="97"/>
      <c r="E42" s="98"/>
      <c r="F42" s="98"/>
      <c r="G42" s="98"/>
      <c r="H42" s="253"/>
      <c r="I42" s="253"/>
      <c r="J42" s="254"/>
      <c r="K42" s="254"/>
      <c r="L42" s="254"/>
      <c r="M42" s="99"/>
      <c r="N42" s="99"/>
      <c r="O42" s="100"/>
      <c r="P42" s="100"/>
      <c r="S42" s="102"/>
    </row>
    <row r="43" spans="1:20" s="105" customFormat="1" ht="16.5" customHeight="1" x14ac:dyDescent="0.2">
      <c r="A43" s="103"/>
      <c r="B43" s="403"/>
      <c r="C43" s="403"/>
      <c r="D43" s="104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</row>
    <row r="44" spans="1:20" s="105" customFormat="1" ht="14.85" customHeight="1" x14ac:dyDescent="0.2">
      <c r="A44" s="103"/>
      <c r="B44" s="451"/>
      <c r="C44" s="451"/>
      <c r="D44" s="106"/>
      <c r="E44" s="106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</row>
    <row r="45" spans="1:20" ht="14.85" customHeight="1" x14ac:dyDescent="0.2">
      <c r="A45" s="107"/>
      <c r="B45" s="107"/>
      <c r="C45" s="48"/>
      <c r="G45" s="101"/>
      <c r="H45" s="256"/>
      <c r="I45" s="256"/>
      <c r="J45" s="256"/>
      <c r="K45" s="256"/>
      <c r="L45" s="256"/>
      <c r="M45" s="101"/>
      <c r="N45" s="101"/>
      <c r="O45" s="101"/>
      <c r="P45" s="101"/>
    </row>
  </sheetData>
  <mergeCells count="45">
    <mergeCell ref="A6:B6"/>
    <mergeCell ref="C6:S6"/>
    <mergeCell ref="A1:S1"/>
    <mergeCell ref="A2:S2"/>
    <mergeCell ref="A3:S3"/>
    <mergeCell ref="A5:B5"/>
    <mergeCell ref="C5:S5"/>
    <mergeCell ref="A7:B7"/>
    <mergeCell ref="C7:S7"/>
    <mergeCell ref="A8:B8"/>
    <mergeCell ref="C8:S8"/>
    <mergeCell ref="D9:E9"/>
    <mergeCell ref="F9:H9"/>
    <mergeCell ref="J9:O9"/>
    <mergeCell ref="P9:Q9"/>
    <mergeCell ref="R10:S10"/>
    <mergeCell ref="A11:S11"/>
    <mergeCell ref="A12:A15"/>
    <mergeCell ref="B12:B15"/>
    <mergeCell ref="C12:C15"/>
    <mergeCell ref="D12:D15"/>
    <mergeCell ref="E12:E15"/>
    <mergeCell ref="F12:N12"/>
    <mergeCell ref="O12:S12"/>
    <mergeCell ref="H13:H15"/>
    <mergeCell ref="I13:I15"/>
    <mergeCell ref="J13:J15"/>
    <mergeCell ref="K13:K15"/>
    <mergeCell ref="L10:N10"/>
    <mergeCell ref="B44:C44"/>
    <mergeCell ref="F44:Q44"/>
    <mergeCell ref="R13:R15"/>
    <mergeCell ref="S13:S15"/>
    <mergeCell ref="T13:T15"/>
    <mergeCell ref="A37:N37"/>
    <mergeCell ref="B43:C43"/>
    <mergeCell ref="F43:Q43"/>
    <mergeCell ref="L13:L15"/>
    <mergeCell ref="M13:M15"/>
    <mergeCell ref="N13:N15"/>
    <mergeCell ref="O13:O15"/>
    <mergeCell ref="P13:P15"/>
    <mergeCell ref="Q13:Q15"/>
    <mergeCell ref="F13:F15"/>
    <mergeCell ref="G13:G15"/>
  </mergeCells>
  <pageMargins left="0.43307086614173229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10</vt:i4>
      </vt:variant>
    </vt:vector>
  </HeadingPairs>
  <TitlesOfParts>
    <vt:vector size="16" baseType="lpstr">
      <vt:lpstr>Koptāme</vt:lpstr>
      <vt:lpstr>KPDV</vt:lpstr>
      <vt:lpstr>T1</vt:lpstr>
      <vt:lpstr>T2</vt:lpstr>
      <vt:lpstr>T3</vt:lpstr>
      <vt:lpstr>T4</vt:lpstr>
      <vt:lpstr>Koptāme!Drukas_apgabals</vt:lpstr>
      <vt:lpstr>KPDV!Drukas_apgabals</vt:lpstr>
      <vt:lpstr>'T1'!Drukas_apgabals</vt:lpstr>
      <vt:lpstr>'T2'!Drukas_apgabals</vt:lpstr>
      <vt:lpstr>'T3'!Drukas_apgabals</vt:lpstr>
      <vt:lpstr>'T4'!Drukas_apgabals</vt:lpstr>
      <vt:lpstr>'T1'!Drukāt_virsrakstus</vt:lpstr>
      <vt:lpstr>'T2'!Drukāt_virsrakstus</vt:lpstr>
      <vt:lpstr>'T3'!Drukāt_virsrakstus</vt:lpstr>
      <vt:lpstr>'T4'!Drukāt_virsrakstus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</dc:creator>
  <cp:lastModifiedBy>Projekti</cp:lastModifiedBy>
  <cp:lastPrinted>2014-09-16T06:01:15Z</cp:lastPrinted>
  <dcterms:created xsi:type="dcterms:W3CDTF">2008-08-12T19:42:30Z</dcterms:created>
  <dcterms:modified xsi:type="dcterms:W3CDTF">2016-04-26T11:18:33Z</dcterms:modified>
</cp:coreProperties>
</file>