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9320" windowHeight="12120" activeTab="1"/>
  </bookViews>
  <sheets>
    <sheet name="Buvmeistars" sheetId="1" r:id="rId1"/>
    <sheet name="Apjomi" sheetId="3" r:id="rId2"/>
  </sheets>
  <definedNames>
    <definedName name="_xlnm.Print_Titles" localSheetId="0">Buvmeistars!$13:$16</definedName>
  </definedNames>
  <calcPr calcId="145621"/>
</workbook>
</file>

<file path=xl/calcChain.xml><?xml version="1.0" encoding="utf-8"?>
<calcChain xmlns="http://schemas.openxmlformats.org/spreadsheetml/2006/main">
  <c r="G131" i="1" l="1"/>
  <c r="J131" i="1" s="1"/>
  <c r="D119" i="1"/>
  <c r="A21" i="1"/>
  <c r="A22" i="1" s="1"/>
  <c r="A23" i="1" s="1"/>
  <c r="A27" i="1" s="1"/>
  <c r="A28" i="1" s="1"/>
  <c r="A29" i="1" s="1"/>
  <c r="A30" i="1" s="1"/>
  <c r="A31" i="1" s="1"/>
  <c r="A32" i="1" s="1"/>
  <c r="A33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50" i="1" s="1"/>
  <c r="A51" i="1" s="1"/>
  <c r="A52" i="1" s="1"/>
  <c r="A56" i="1" s="1"/>
  <c r="A57" i="1" s="1"/>
  <c r="A58" i="1" s="1"/>
  <c r="A59" i="1" s="1"/>
  <c r="A60" i="1" s="1"/>
  <c r="A61" i="1" s="1"/>
  <c r="A62" i="1" s="1"/>
  <c r="A63" i="1" s="1"/>
  <c r="A68" i="1" s="1"/>
  <c r="A69" i="1" s="1"/>
  <c r="A70" i="1" s="1"/>
  <c r="A71" i="1" s="1"/>
  <c r="A74" i="1" s="1"/>
  <c r="A77" i="1" s="1"/>
  <c r="A78" i="1" s="1"/>
  <c r="A84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9" i="1" s="1"/>
  <c r="A120" i="1" s="1"/>
  <c r="A124" i="1" s="1"/>
  <c r="A125" i="1" s="1"/>
  <c r="A126" i="1" s="1"/>
  <c r="A127" i="1" s="1"/>
  <c r="A128" i="1" s="1"/>
  <c r="A129" i="1" s="1"/>
  <c r="A130" i="1" s="1"/>
  <c r="D110" i="1"/>
  <c r="D101" i="1"/>
  <c r="D99" i="1"/>
  <c r="D97" i="1"/>
  <c r="M131" i="1" l="1"/>
  <c r="N131" i="1"/>
  <c r="K131" i="1"/>
  <c r="D111" i="1"/>
  <c r="O131" i="1" l="1"/>
  <c r="L131" i="1"/>
  <c r="D93" i="1" l="1"/>
  <c r="M25" i="3"/>
  <c r="E25" i="3"/>
  <c r="N25" i="3" s="1"/>
  <c r="M22" i="3"/>
  <c r="G23" i="3"/>
  <c r="G24" i="3"/>
  <c r="G26" i="3"/>
  <c r="G27" i="3"/>
  <c r="E22" i="3"/>
  <c r="N22" i="3" s="1"/>
  <c r="G21" i="3"/>
  <c r="G16" i="3"/>
  <c r="M17" i="3"/>
  <c r="E17" i="3"/>
  <c r="G17" i="3" s="1"/>
  <c r="L17" i="3" s="1"/>
  <c r="N17" i="3" s="1"/>
  <c r="N28" i="3" s="1"/>
  <c r="M16" i="3"/>
  <c r="E16" i="3"/>
  <c r="K15" i="3"/>
  <c r="K14" i="3"/>
  <c r="K13" i="3"/>
  <c r="K16" i="3" s="1"/>
  <c r="M12" i="3"/>
  <c r="E12" i="3"/>
  <c r="E9" i="3"/>
  <c r="E29" i="3" s="1"/>
  <c r="K10" i="3"/>
  <c r="K17" i="3"/>
  <c r="K18" i="3"/>
  <c r="K21" i="3" s="1"/>
  <c r="L21" i="3" s="1"/>
  <c r="K19" i="3"/>
  <c r="K20" i="3"/>
  <c r="K22" i="3"/>
  <c r="K23" i="3"/>
  <c r="K25" i="3" s="1"/>
  <c r="K24" i="3"/>
  <c r="K26" i="3"/>
  <c r="K27" i="3"/>
  <c r="M9" i="3"/>
  <c r="G9" i="3"/>
  <c r="G12" i="3"/>
  <c r="K4" i="3"/>
  <c r="K5" i="3"/>
  <c r="K6" i="3"/>
  <c r="K7" i="3"/>
  <c r="K8" i="3"/>
  <c r="K11" i="3"/>
  <c r="D79" i="1"/>
  <c r="D75" i="1"/>
  <c r="D71" i="1"/>
  <c r="D72" i="1"/>
  <c r="D35" i="1"/>
  <c r="D34" i="1"/>
  <c r="G22" i="3" l="1"/>
  <c r="L22" i="3" s="1"/>
  <c r="G25" i="3"/>
  <c r="L25" i="3" s="1"/>
  <c r="O25" i="3" s="1"/>
  <c r="K12" i="3"/>
  <c r="L12" i="3" s="1"/>
  <c r="K9" i="3"/>
  <c r="L9" i="3" s="1"/>
  <c r="L16" i="3"/>
  <c r="P11" i="3" l="1"/>
  <c r="O22" i="3"/>
  <c r="L31" i="3"/>
  <c r="M31" i="3" s="1"/>
  <c r="G28" i="3"/>
  <c r="L28" i="3" s="1"/>
  <c r="L30" i="3"/>
  <c r="L26" i="3"/>
  <c r="K28" i="3"/>
  <c r="G132" i="1"/>
  <c r="J132" i="1" s="1"/>
  <c r="K132" i="1"/>
  <c r="M132" i="1"/>
  <c r="N132" i="1"/>
  <c r="N133" i="1" l="1"/>
  <c r="K133" i="1"/>
  <c r="M133" i="1"/>
  <c r="L132" i="1"/>
  <c r="O132" i="1" s="1"/>
  <c r="O134" i="1" l="1"/>
  <c r="L133" i="1"/>
  <c r="O133" i="1"/>
  <c r="O139" i="1" l="1"/>
  <c r="O135" i="1" l="1"/>
  <c r="O137" i="1" l="1"/>
  <c r="O138" i="1"/>
  <c r="O140" i="1" l="1"/>
  <c r="O141" i="1" s="1"/>
  <c r="O142" i="1" s="1"/>
  <c r="O143" i="1" s="1"/>
  <c r="L10" i="1" l="1"/>
  <c r="O144" i="1"/>
</calcChain>
</file>

<file path=xl/sharedStrings.xml><?xml version="1.0" encoding="utf-8"?>
<sst xmlns="http://schemas.openxmlformats.org/spreadsheetml/2006/main" count="266" uniqueCount="182">
  <si>
    <t>(Darba veids vai konstruktīvā elementa nosaukums)</t>
  </si>
  <si>
    <t>Tāmes izmaksas</t>
  </si>
  <si>
    <t>Tāme sastādīta:</t>
  </si>
  <si>
    <t>gada</t>
  </si>
  <si>
    <t>9.</t>
  </si>
  <si>
    <t xml:space="preserve">Nr. p. k. </t>
  </si>
  <si>
    <t>Darba nosaukums</t>
  </si>
  <si>
    <t>Mērvienība</t>
  </si>
  <si>
    <t>Daudzums</t>
  </si>
  <si>
    <t>Vienības izmaksas</t>
  </si>
  <si>
    <t>Kopā uz visu apjomu</t>
  </si>
  <si>
    <t>Laika norma (c/st)</t>
  </si>
  <si>
    <t>Darbietilpība (c/st)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</si>
  <si>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</si>
  <si>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</si>
  <si>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</si>
  <si>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</si>
  <si>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</si>
  <si>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</si>
  <si>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</si>
  <si>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</si>
  <si>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</si>
  <si>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</si>
  <si>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</si>
  <si>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</si>
  <si>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</si>
  <si>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</si>
  <si>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KOPĀ:</t>
  </si>
  <si>
    <t>Kopā tiešās izmaksas:</t>
  </si>
  <si>
    <t>m2</t>
  </si>
  <si>
    <t xml:space="preserve">Nomātās tehnikas un materiālu transports </t>
  </si>
  <si>
    <t>VIRSIZDEVUMI</t>
  </si>
  <si>
    <t>Pieskaitāmās izmaksas</t>
  </si>
  <si>
    <t>Plānotā Peļņa</t>
  </si>
  <si>
    <t>Sociālais nodoklis %</t>
  </si>
  <si>
    <t xml:space="preserve">PVN </t>
  </si>
  <si>
    <t xml:space="preserve">kopā ar PVN </t>
  </si>
  <si>
    <t>Tāme</t>
  </si>
  <si>
    <t>Kopā bez PVN:</t>
  </si>
  <si>
    <t>17.</t>
  </si>
  <si>
    <t>Kopā virsizdevumi:</t>
  </si>
  <si>
    <r>
      <t>Objekta nosaukums:</t>
    </r>
    <r>
      <rPr>
        <sz val="10"/>
        <rFont val="Arial Narrow"/>
        <family val="2"/>
        <charset val="204"/>
      </rPr>
      <t xml:space="preserve"> Saraiķu saieta nama rekonstrukcija, Dārza iela 1, Saraiķi, Vērgales pagasts, Pāvilostas novads</t>
    </r>
  </si>
  <si>
    <r>
      <t>Adrese:</t>
    </r>
    <r>
      <rPr>
        <sz val="10"/>
        <rFont val="Arial Narrow"/>
        <family val="2"/>
        <charset val="204"/>
      </rPr>
      <t xml:space="preserve"> Dārza iela 1, Saraiķi, Vērgales pagasts, Pāvilostas novads</t>
    </r>
  </si>
  <si>
    <r>
      <t xml:space="preserve">Pasūtītājs: </t>
    </r>
    <r>
      <rPr>
        <sz val="10"/>
        <rFont val="Arial Narrow"/>
        <family val="2"/>
        <charset val="204"/>
      </rPr>
      <t xml:space="preserve">Pāvilostas novada pašvaldība, Reģ. Nr. 90000059438
</t>
    </r>
  </si>
  <si>
    <r>
      <t xml:space="preserve">Projektētājs: </t>
    </r>
    <r>
      <rPr>
        <sz val="10"/>
        <rFont val="Arial Narrow"/>
        <family val="2"/>
        <charset val="204"/>
      </rPr>
      <t xml:space="preserve">A/S "Būvmeistars", Reģ. Nr. 42103005555 </t>
    </r>
  </si>
  <si>
    <t>t.m.</t>
  </si>
  <si>
    <t>Biotualetes uzstādīšana, demontāža, noma</t>
  </si>
  <si>
    <t>kompl</t>
  </si>
  <si>
    <t>Mobilas materiālu noliktavas uzstādīšana, demontāža, noma</t>
  </si>
  <si>
    <r>
      <t xml:space="preserve">Brīdinājuma zīmju, </t>
    </r>
    <r>
      <rPr>
        <i/>
        <sz val="10"/>
        <rFont val="Arial Narrow"/>
        <family val="2"/>
        <charset val="204"/>
      </rPr>
      <t>būvtāfeles</t>
    </r>
    <r>
      <rPr>
        <sz val="10"/>
        <rFont val="Arial Narrow"/>
        <family val="2"/>
        <charset val="204"/>
      </rPr>
      <t xml:space="preserve"> uzstādīšana, demontāža</t>
    </r>
  </si>
  <si>
    <t>EUR</t>
  </si>
  <si>
    <t>Darba apmaksas Likme (EUR/st)</t>
  </si>
  <si>
    <t>Darba alga (EUR)</t>
  </si>
  <si>
    <t>Materiāli (EUR)</t>
  </si>
  <si>
    <t>Mehānismi (EUR)</t>
  </si>
  <si>
    <t>Kopā (EUR)</t>
  </si>
  <si>
    <t>Kopā sagatavošanās darbi:</t>
  </si>
  <si>
    <t>Pagaidu sekciju žoga h=2m montāža, demontāža, noma</t>
  </si>
  <si>
    <r>
      <t>m</t>
    </r>
    <r>
      <rPr>
        <sz val="10"/>
        <rFont val="Times New Roman"/>
        <family val="1"/>
        <charset val="204"/>
      </rPr>
      <t>²</t>
    </r>
  </si>
  <si>
    <t>gab.</t>
  </si>
  <si>
    <t>Jumta seguma Ruukki Classic (vai analogs) montāža ar tonēta skārda papildelementiem</t>
  </si>
  <si>
    <t>Tvaika izolācija, K-1.20</t>
  </si>
  <si>
    <t>Paroc Extra (vai analogs) b=150mm, K-1.10</t>
  </si>
  <si>
    <t>Stiprinājumi tvaika izolācijai</t>
  </si>
  <si>
    <t>Spāru, savilču daļēja nomaiņa, pastiprināšana, protezēšana</t>
  </si>
  <si>
    <t>Tvaika izolācijas montāža starp spārēm, savilcēm, akmens vates Paroc Extra vai analogas siltumizolācijas iestrāde 150mm biezumā</t>
  </si>
  <si>
    <t>Antikondensāta plēves montāža, impregnētu latu 25x50 un impregnētu dēļu 32x100 montāža uz spārēm</t>
  </si>
  <si>
    <r>
      <t>m</t>
    </r>
    <r>
      <rPr>
        <sz val="10"/>
        <rFont val="Times New Roman"/>
        <family val="1"/>
        <charset val="204"/>
      </rPr>
      <t>³</t>
    </r>
  </si>
  <si>
    <t>Ventilācijas skursteņa montāža, pieslēgšana telpām Nr. 5 un 8, apdare</t>
  </si>
  <si>
    <t>Dūmvada virsjumta daļas apdare ar profilētu tonētu skārdu</t>
  </si>
  <si>
    <t>Lietus ūdens tekņu montāža</t>
  </si>
  <si>
    <t>Lietus ūdens stāvvadu montāža</t>
  </si>
  <si>
    <t>Kopā jumts:</t>
  </si>
  <si>
    <t>Jumta seguma, latojuma demontāža, utilizācija</t>
  </si>
  <si>
    <t>Esošā starpspāru siltinājuma demontāža, utilizācija</t>
  </si>
  <si>
    <t>Ventilācijas skursteņa demontāža, utilizācija</t>
  </si>
  <si>
    <t>Esošās lietus ūdens noteksistēmas demontāža, utilizācija</t>
  </si>
  <si>
    <t>Dūmvada virsjumta skārda apšuvuma demontāža, utilizācija</t>
  </si>
  <si>
    <t>Vēja kastes karkasa izbūve, apšūšana ar apdares dēļiem, krāsošana</t>
  </si>
  <si>
    <t>Jumta pārkares pār gala sienām apšūšana ar apdares dēļiem, krāsošana</t>
  </si>
  <si>
    <t>Frontona apšuvuma un latojuma demontāža līdz pamatsienai</t>
  </si>
  <si>
    <t>Latojuma 50x100 montāža, Paroc Extra (vai analogs) b=100 montāža, vēja izolācijas plēves montāža, šķērslatu montāža un apšūšana ar Ruukki T20 (vai analogs) profilētām tonēta skārda loksnēm ar papildelementiem.</t>
  </si>
  <si>
    <t>Tonēta skārda lāseņa montāža zem frontona apšuvuma</t>
  </si>
  <si>
    <t>Kopā Frontona siltināšana starp asīm  B-A:</t>
  </si>
  <si>
    <t>1. Sagatavošanās darbi (DOP-1 rasējums)</t>
  </si>
  <si>
    <t>2. Jumts</t>
  </si>
  <si>
    <t>3. Frontona siltināšana starp asīm  B-A</t>
  </si>
  <si>
    <t>4. Virspamata, ieejas kāpņu remonts</t>
  </si>
  <si>
    <t>Virspamata gruntēšana, špaktelēšana, slīpēšana, sagatavojot turpmākai apdarei</t>
  </si>
  <si>
    <t>Virspamata 2x krāsošana ar tonētu krāsu</t>
  </si>
  <si>
    <t>Kāpņu margu dēļu apdares demontāža</t>
  </si>
  <si>
    <t>Kāpņu betona atbalsta karkasa un kāpņu laidu sānu un apakšmalu gruntēšana, špaktelēšana, slīpēšana, sagatavojot apdarei</t>
  </si>
  <si>
    <t>Kāpņu sagatavoto virsmu 2x krāsošana ar tonētu krāsu</t>
  </si>
  <si>
    <t>Margu metāla konstrukciju attīrīšana no atdalījušās krāsas, 2x krāsošana ar Hammerit (vai analogs) tonētu krāsu</t>
  </si>
  <si>
    <t>Apdares dēļu montāža pie metāla margām, 2x krāsošana</t>
  </si>
  <si>
    <t>Pakāpienu un ieejas laukuma apstrāde ar atmosfēras noturīgu epoksīdsveķu pārklājumu</t>
  </si>
  <si>
    <t>Kopā</t>
  </si>
  <si>
    <t>Kopā virspamata, ieejas kāpņu remonts</t>
  </si>
  <si>
    <t>5. Iekštelpu remonts</t>
  </si>
  <si>
    <t>5.1. Starpstāvu pārsegums</t>
  </si>
  <si>
    <t>Stabu St-1 un pasiju Ps-1 montāža saskaņā ar BK-3 rasējuma lapu</t>
  </si>
  <si>
    <t>m3</t>
  </si>
  <si>
    <t>Impregnēti kokmateriāli, K-1.10</t>
  </si>
  <si>
    <t>Stiprinājumi</t>
  </si>
  <si>
    <t>Pārseguma siju S-1 un S-2 montāža saskaņā ar BK-3 rasējuma lapu</t>
  </si>
  <si>
    <t>Demontēt 2. stāva starpsienas ar durvīm, saskaņā ar lapu bk-2, utilizācija</t>
  </si>
  <si>
    <t>Starpstāvu pārseguma demontāža virs 1. stāva telpā, Nr. 1; 2; 3; 4; 5; 6 (numerācija saskaņā ar inventarizācijas lietu), utilizācija</t>
  </si>
  <si>
    <t>Demontēt starpstāvu kāpnes, novietot Pasūtītāja ierādītā vietā</t>
  </si>
  <si>
    <t>Pašgremdējošas skrūves</t>
  </si>
  <si>
    <t>Gropētu OSB3 lokšņu ieklāšana virs pārseguma sijām</t>
  </si>
  <si>
    <t>Gropētas OSB3 loksnes, b=22mm, K-1.10</t>
  </si>
  <si>
    <t>Latu 45x45 abpuss sijām montāža, melno griestu dēļu un skaņas izolācijas Paroc Extra (vai analogs) 150mm biezumā montāža starp sijām</t>
  </si>
  <si>
    <t>Kopā starpstāvu pārsegums</t>
  </si>
  <si>
    <t>Starpstāvu kāpņu montāža - koka konstrukcija, nedegoša materiāla pakāpienu segums, koka konstrukcijas margas</t>
  </si>
  <si>
    <t>pakāpiens</t>
  </si>
  <si>
    <t>5.2. Kāpņu montāža</t>
  </si>
  <si>
    <t>Kopā kāpņu montāža</t>
  </si>
  <si>
    <r>
      <t xml:space="preserve">5.3. Pirmā stāva telpu remonts                                                                 </t>
    </r>
    <r>
      <rPr>
        <sz val="10"/>
        <rFont val="Arial Narrow"/>
        <family val="2"/>
        <charset val="204"/>
      </rPr>
      <t>(telpu numerācija saskaņā ar jauno plānojumu)</t>
    </r>
  </si>
  <si>
    <t>Sniega aizturbarjeru montāža</t>
  </si>
  <si>
    <t>Zibensaizsardzības montāža, palaišana, nodošana ekspluatācijā</t>
  </si>
  <si>
    <t>gab</t>
  </si>
  <si>
    <t>Vējtvera telpas un gaitenis ar kāpnēm telpas atdalošās starpsienas ar durvju bloku demontāža, utilizācija</t>
  </si>
  <si>
    <t>Durvju bloku demontāža starp telpām Nr. 1 un 6; 1 un 4; 2 un 3., utilizācija</t>
  </si>
  <si>
    <t xml:space="preserve">Telpas </t>
  </si>
  <si>
    <t>Sienas</t>
  </si>
  <si>
    <t>Augstums</t>
  </si>
  <si>
    <t>Platība</t>
  </si>
  <si>
    <t>a</t>
  </si>
  <si>
    <t>b</t>
  </si>
  <si>
    <t>platums</t>
  </si>
  <si>
    <t>augstums</t>
  </si>
  <si>
    <t>skaits</t>
  </si>
  <si>
    <t>durvis, logi</t>
  </si>
  <si>
    <t>Sienu platība</t>
  </si>
  <si>
    <t>Grīdas platība</t>
  </si>
  <si>
    <t>Perimetrs</t>
  </si>
  <si>
    <t>Grīdas seguma demontāža līdz pamatgrīdai telpās Nr. 1; 2; 4; 5; 6; 7; 8</t>
  </si>
  <si>
    <t>Sienu apdares noņemšana līdz pamatvirsmai telpās Nr. 1; 2; 4; 5; 6; 7; 8</t>
  </si>
  <si>
    <t xml:space="preserve">Sienu špaktelēšana, slīpēšana, gruntēšana, sagatavojot turpmākai apdarei. </t>
  </si>
  <si>
    <t>Grīdu izlīdzināšana ar pašizlīdzinošu sastāvu</t>
  </si>
  <si>
    <t>Armstrong piekārto griestu montāža telpās Nr. 1; 2; 4; 5; 6; 7; 8</t>
  </si>
  <si>
    <t>Krāsojamo tapešu līmēšana telpās Nr. 2; 4; 6</t>
  </si>
  <si>
    <t>flīzes</t>
  </si>
  <si>
    <t>krāsojums</t>
  </si>
  <si>
    <t>Sienu 2x krāsošana ar tonētu krāsu telpās Nr. 1; 2; 4; 6, krāsojums virs flīzēm telpās Nr. 7; 8</t>
  </si>
  <si>
    <t>Sienu flīzēšana telpās Nr. 5; 7; 8</t>
  </si>
  <si>
    <t>Dekoratīvu koka dēļa montāža pie sienām telpās Nr. 1; 4; 6</t>
  </si>
  <si>
    <t>Ugunsdroša linoleja grīdas seguma ieklāšana telpās Nr. 1; 2; 4; 6</t>
  </si>
  <si>
    <t>PVC grīdlīstu montāža telpās 1; 2; 4; 6 ar savienojumiem, stūrīšiem, nobeigumiem</t>
  </si>
  <si>
    <t>Grīdu hidroizolēšana un flīzēšana telpās Nr. 5; 7; 8</t>
  </si>
  <si>
    <t>Kopā 1. stāva telpu remonts:</t>
  </si>
  <si>
    <r>
      <t xml:space="preserve">5.4. Otrā stāva telpu remonts                                                                 </t>
    </r>
    <r>
      <rPr>
        <sz val="10"/>
        <rFont val="Arial Narrow"/>
        <family val="2"/>
        <charset val="204"/>
      </rPr>
      <t>(telpu numerācija saskaņā ar jauno plānojumu)</t>
    </r>
  </si>
  <si>
    <t>Iekšdurvju montāža un apdare starpsienā starp telpām Nr. 2 un 3</t>
  </si>
  <si>
    <t>Metāla karkasa iekšsienu montāža ar riģipša abpusēju dubulto apšuvumu un skaņas izolāciju, b=150mm</t>
  </si>
  <si>
    <t>Koka karkasa starpsienu montāža ar reģipša apšuvumu no telpas puses un siltumizolāciju izveidojot pažobeli. Saskaņā ar griezumu 1-1,  AR-1 lapā</t>
  </si>
  <si>
    <t>Sienu, griestu apdares noņemšana līdz pamatvirsmai telpās Nr. 9; 11; 12</t>
  </si>
  <si>
    <t xml:space="preserve">Sienu, griestu špaktelēšana, slīpēšana, gruntēšana, sagatavojot turpmākai apdarei. </t>
  </si>
  <si>
    <t>Sienu, griestu 2x krāsošana ar tonētu krāsu telpās Nr. 9; 12 un virs flīzēm telpā Nr. 11</t>
  </si>
  <si>
    <t>Sienu flīzēšana telpā Nr. 11</t>
  </si>
  <si>
    <t>Dekoratīvu koka dēļa montāža pie sienām telpās Nr. 9; 12</t>
  </si>
  <si>
    <t>Ugunsdroša linoleja grīdas seguma ieklāšana telpās Nr. 9; 11; 12</t>
  </si>
  <si>
    <t>PVC grīdlīstu montāža telpās 9; 11; 12 ar savienojumiem, stūrīšiem, nobeigumiem</t>
  </si>
  <si>
    <t>Iekšdurvju montāža un apdare jaunizveidotajās starpsienās</t>
  </si>
  <si>
    <t>Kopā 2. stāva telpu remonts:</t>
  </si>
  <si>
    <t>5.5 Elektroinstalācija</t>
  </si>
  <si>
    <t>Elektroinstalācijas montāža remontējamās telpās - jaunu vadu, slēdžu, gaismekļu, kontaktu montāža esošo vietās</t>
  </si>
  <si>
    <t>Telpu m2</t>
  </si>
  <si>
    <t>Elektriskā siltā gaisa priekškara montāža virs ieejas durvīm, pievienošana elektrotīklam</t>
  </si>
  <si>
    <t>Kopā elektroinstalācija:</t>
  </si>
  <si>
    <t>5.6. Dažādi darbi</t>
  </si>
  <si>
    <t>Izlietnes ar pievadiem demontāža telpā Nr. 5</t>
  </si>
  <si>
    <t>Izlietnes un jaucējkrāna montāža telpā Nr. 8 ar aukstā ūdens, karstā ūdens un kanalizācijas pievadiem</t>
  </si>
  <si>
    <t>Veļasmašīnas uzstādīšana telpā Nr. 8, pievienošana aukstam, siltam ūdenim un kanalizācijai</t>
  </si>
  <si>
    <t>Duškabīnes uzstādīšana telpā Nr. 8, pievienošana aukstam, siltam ūdenim un kanalizācijai</t>
  </si>
  <si>
    <t>Radiatoru "Purmo" montāža</t>
  </si>
  <si>
    <t>Ventilācijas izveide 2 telpās, pieslēgšana pie ventilācijas skursteņa</t>
  </si>
  <si>
    <t>Elektriskā ūdenssildītāja V=100l montāža telpā Nr. 5, pieslēgšana ūdenvadam, elektroinstalācijai</t>
  </si>
  <si>
    <t>Kopā dažādi darbi:</t>
  </si>
  <si>
    <t>februārī</t>
  </si>
  <si>
    <t>2014.</t>
  </si>
  <si>
    <t>Saraiķu saieta nama rekonstrukcijas 1. kārta</t>
  </si>
  <si>
    <t xml:space="preserve">Kopā EUR ar PVN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</si>
</sst>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Ls&quot;\ * #,##0.00_-;\-&quot;Ls&quot;\ * #,##0.00_-;_-&quot;Ls&quot;\ * &quot;-&quot;??_-;_-@_-"/>
  </numFmts>
  <fonts count="19" x14ac:knownFonts="1">
    <font>
      <sz val="11"/>
      <color theme="1"/>
      <name val="Calibri"/>
      <family val="2"/>
      <charset val="186"/>
      <scheme val="minor"/>
    </font>
    <font>
      <sz val="18"/>
      <name val="Arial Narrow"/>
      <family val="2"/>
      <charset val="186"/>
    </font>
    <font>
      <sz val="10"/>
      <name val="Arial Narrow"/>
      <family val="2"/>
      <charset val="186"/>
    </font>
    <font>
      <b/>
      <sz val="14"/>
      <name val="Arial Narrow"/>
      <family val="2"/>
      <charset val="186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i/>
      <sz val="10"/>
      <name val="Arial Narrow"/>
      <family val="2"/>
      <charset val="204"/>
    </font>
    <font>
      <sz val="8"/>
      <name val="Arial"/>
      <family val="2"/>
      <charset val="186"/>
    </font>
    <font>
      <b/>
      <i/>
      <sz val="10"/>
      <name val="Arial Narrow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1"/>
      <name val="Arial Narrow"/>
      <family val="2"/>
      <charset val="204"/>
    </font>
    <font>
      <b/>
      <sz val="10"/>
      <name val="Arial Narrow"/>
      <family val="2"/>
      <charset val="186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7" fillId="0" borderId="0"/>
  </cellStyleXfs>
  <cellXfs count="18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2" fontId="4" fillId="0" borderId="0" xfId="0" applyNumberFormat="1" applyFont="1"/>
    <xf numFmtId="2" fontId="5" fillId="0" borderId="0" xfId="0" applyNumberFormat="1" applyFont="1" applyBorder="1" applyAlignment="1"/>
    <xf numFmtId="2" fontId="5" fillId="0" borderId="0" xfId="0" applyNumberFormat="1" applyFont="1"/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Alignment="1"/>
    <xf numFmtId="2" fontId="5" fillId="0" borderId="4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Border="1"/>
    <xf numFmtId="2" fontId="6" fillId="0" borderId="0" xfId="0" applyNumberFormat="1" applyFont="1" applyBorder="1"/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left" vertical="center"/>
    </xf>
    <xf numFmtId="2" fontId="10" fillId="0" borderId="0" xfId="0" applyNumberFormat="1" applyFont="1"/>
    <xf numFmtId="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Fill="1"/>
    <xf numFmtId="0" fontId="5" fillId="0" borderId="4" xfId="2" applyFont="1" applyFill="1" applyBorder="1" applyAlignment="1">
      <alignment horizontal="right"/>
    </xf>
    <xf numFmtId="10" fontId="5" fillId="0" borderId="4" xfId="2" applyNumberFormat="1" applyFont="1" applyFill="1" applyBorder="1" applyAlignment="1">
      <alignment horizontal="center" vertical="center"/>
    </xf>
    <xf numFmtId="9" fontId="5" fillId="0" borderId="4" xfId="2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2" applyFont="1" applyFill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right"/>
    </xf>
    <xf numFmtId="10" fontId="5" fillId="0" borderId="4" xfId="2" applyNumberFormat="1" applyFont="1" applyFill="1" applyBorder="1" applyAlignment="1">
      <alignment horizontal="center"/>
    </xf>
    <xf numFmtId="4" fontId="5" fillId="0" borderId="4" xfId="2" applyNumberFormat="1" applyFont="1" applyFill="1" applyBorder="1" applyAlignment="1">
      <alignment horizontal="center"/>
    </xf>
    <xf numFmtId="4" fontId="5" fillId="0" borderId="4" xfId="0" applyNumberFormat="1" applyFont="1" applyFill="1" applyBorder="1"/>
    <xf numFmtId="4" fontId="5" fillId="0" borderId="5" xfId="0" applyNumberFormat="1" applyFont="1" applyFill="1" applyBorder="1"/>
    <xf numFmtId="4" fontId="6" fillId="0" borderId="4" xfId="2" applyNumberFormat="1" applyFont="1" applyFill="1" applyBorder="1" applyAlignment="1">
      <alignment horizontal="center"/>
    </xf>
    <xf numFmtId="4" fontId="6" fillId="0" borderId="5" xfId="0" applyNumberFormat="1" applyFont="1" applyFill="1" applyBorder="1"/>
    <xf numFmtId="1" fontId="5" fillId="0" borderId="0" xfId="0" applyNumberFormat="1" applyFont="1" applyBorder="1" applyAlignment="1"/>
    <xf numFmtId="1" fontId="5" fillId="0" borderId="0" xfId="0" applyNumberFormat="1" applyFont="1" applyAlignment="1">
      <alignment horizontal="center"/>
    </xf>
    <xf numFmtId="1" fontId="5" fillId="0" borderId="9" xfId="2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left"/>
    </xf>
    <xf numFmtId="1" fontId="6" fillId="0" borderId="9" xfId="0" applyNumberFormat="1" applyFont="1" applyBorder="1" applyAlignment="1">
      <alignment horizontal="center" vertical="center" wrapText="1"/>
    </xf>
    <xf numFmtId="4" fontId="5" fillId="0" borderId="0" xfId="0" applyNumberFormat="1" applyFont="1" applyFill="1"/>
    <xf numFmtId="4" fontId="5" fillId="0" borderId="0" xfId="0" applyNumberFormat="1" applyFont="1"/>
    <xf numFmtId="4" fontId="2" fillId="0" borderId="0" xfId="0" applyNumberFormat="1" applyFont="1" applyFill="1" applyBorder="1"/>
    <xf numFmtId="4" fontId="4" fillId="0" borderId="0" xfId="0" applyNumberFormat="1" applyFont="1"/>
    <xf numFmtId="4" fontId="5" fillId="0" borderId="0" xfId="0" applyNumberFormat="1" applyFont="1" applyAlignment="1">
      <alignment vertical="center"/>
    </xf>
    <xf numFmtId="4" fontId="10" fillId="0" borderId="0" xfId="0" applyNumberFormat="1" applyFont="1"/>
    <xf numFmtId="2" fontId="4" fillId="0" borderId="0" xfId="0" applyNumberFormat="1" applyFont="1" applyAlignment="1">
      <alignment horizontal="left" vertical="center"/>
    </xf>
    <xf numFmtId="1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2" fontId="12" fillId="0" borderId="0" xfId="0" applyNumberFormat="1" applyFont="1" applyAlignment="1">
      <alignment horizontal="left" vertical="center"/>
    </xf>
    <xf numFmtId="2" fontId="6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2" fontId="6" fillId="0" borderId="4" xfId="0" applyNumberFormat="1" applyFont="1" applyFill="1" applyBorder="1" applyAlignment="1">
      <alignment horizontal="left" vertical="center"/>
    </xf>
    <xf numFmtId="2" fontId="6" fillId="0" borderId="4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/>
    <xf numFmtId="4" fontId="6" fillId="0" borderId="0" xfId="0" applyNumberFormat="1" applyFont="1"/>
    <xf numFmtId="1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18" xfId="0" applyBorder="1"/>
    <xf numFmtId="0" fontId="0" fillId="0" borderId="18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0" fillId="3" borderId="20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/>
    </xf>
    <xf numFmtId="4" fontId="0" fillId="2" borderId="18" xfId="0" applyNumberFormat="1" applyFill="1" applyBorder="1" applyAlignment="1">
      <alignment horizontal="center" vertical="center"/>
    </xf>
    <xf numFmtId="4" fontId="0" fillId="2" borderId="20" xfId="0" applyNumberFormat="1" applyFill="1" applyBorder="1" applyAlignment="1">
      <alignment horizontal="center" vertical="center"/>
    </xf>
    <xf numFmtId="4" fontId="16" fillId="2" borderId="18" xfId="0" applyNumberFormat="1" applyFont="1" applyFill="1" applyBorder="1" applyAlignment="1">
      <alignment horizontal="center" vertical="center"/>
    </xf>
    <xf numFmtId="4" fontId="16" fillId="2" borderId="20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0" fontId="0" fillId="2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/>
    </xf>
    <xf numFmtId="0" fontId="15" fillId="0" borderId="0" xfId="0" applyFont="1"/>
    <xf numFmtId="4" fontId="15" fillId="2" borderId="18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4" fontId="18" fillId="3" borderId="20" xfId="0" applyNumberFormat="1" applyFont="1" applyFill="1" applyBorder="1" applyAlignment="1">
      <alignment horizontal="center" vertical="center"/>
    </xf>
    <xf numFmtId="4" fontId="17" fillId="3" borderId="18" xfId="0" applyNumberFormat="1" applyFont="1" applyFill="1" applyBorder="1" applyAlignment="1">
      <alignment horizontal="center" vertical="center"/>
    </xf>
    <xf numFmtId="4" fontId="17" fillId="3" borderId="20" xfId="0" applyNumberFormat="1" applyFont="1" applyFill="1" applyBorder="1" applyAlignment="1">
      <alignment horizontal="center" vertical="center"/>
    </xf>
    <xf numFmtId="0" fontId="15" fillId="0" borderId="18" xfId="0" applyFont="1" applyBorder="1"/>
    <xf numFmtId="4" fontId="0" fillId="0" borderId="18" xfId="0" applyNumberFormat="1" applyBorder="1"/>
    <xf numFmtId="4" fontId="15" fillId="0" borderId="18" xfId="0" applyNumberFormat="1" applyFont="1" applyBorder="1"/>
    <xf numFmtId="1" fontId="4" fillId="0" borderId="0" xfId="0" applyNumberFormat="1" applyFont="1" applyAlignment="1"/>
    <xf numFmtId="1" fontId="4" fillId="0" borderId="0" xfId="0" applyNumberFormat="1" applyFont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 wrapText="1"/>
    </xf>
    <xf numFmtId="1" fontId="5" fillId="0" borderId="30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/>
    </xf>
    <xf numFmtId="0" fontId="5" fillId="0" borderId="31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/>
    </xf>
    <xf numFmtId="1" fontId="5" fillId="0" borderId="31" xfId="2" applyNumberFormat="1" applyFont="1" applyFill="1" applyBorder="1" applyAlignment="1">
      <alignment horizontal="center"/>
    </xf>
    <xf numFmtId="4" fontId="5" fillId="0" borderId="31" xfId="2" applyNumberFormat="1" applyFont="1" applyFill="1" applyBorder="1" applyAlignment="1">
      <alignment horizontal="center"/>
    </xf>
    <xf numFmtId="4" fontId="5" fillId="0" borderId="31" xfId="0" applyNumberFormat="1" applyFont="1" applyFill="1" applyBorder="1"/>
    <xf numFmtId="4" fontId="5" fillId="0" borderId="32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1" fontId="5" fillId="0" borderId="10" xfId="2" applyNumberFormat="1" applyFont="1" applyFill="1" applyBorder="1" applyAlignment="1">
      <alignment vertical="center"/>
    </xf>
    <xf numFmtId="0" fontId="10" fillId="0" borderId="6" xfId="2" applyFont="1" applyFill="1" applyBorder="1" applyAlignment="1">
      <alignment horizontal="right"/>
    </xf>
    <xf numFmtId="0" fontId="5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4" fontId="6" fillId="0" borderId="6" xfId="2" applyNumberFormat="1" applyFont="1" applyFill="1" applyBorder="1" applyAlignment="1">
      <alignment horizontal="center"/>
    </xf>
    <xf numFmtId="4" fontId="5" fillId="0" borderId="6" xfId="0" applyNumberFormat="1" applyFont="1" applyFill="1" applyBorder="1"/>
    <xf numFmtId="4" fontId="6" fillId="0" borderId="7" xfId="0" applyNumberFormat="1" applyFont="1" applyFill="1" applyBorder="1"/>
    <xf numFmtId="2" fontId="9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 vertical="center" textRotation="90" wrapText="1"/>
    </xf>
    <xf numFmtId="1" fontId="5" fillId="0" borderId="8" xfId="1" applyNumberFormat="1" applyFont="1" applyBorder="1" applyAlignment="1">
      <alignment horizontal="center" vertical="center" textRotation="90" wrapText="1"/>
    </xf>
    <xf numFmtId="1" fontId="5" fillId="0" borderId="9" xfId="1" applyNumberFormat="1" applyFont="1" applyBorder="1" applyAlignment="1">
      <alignment horizontal="center" vertical="center" textRotation="90"/>
    </xf>
    <xf numFmtId="1" fontId="5" fillId="0" borderId="10" xfId="1" applyNumberFormat="1" applyFont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2" fontId="5" fillId="0" borderId="2" xfId="0" applyNumberFormat="1" applyFont="1" applyBorder="1" applyAlignment="1">
      <alignment horizontal="center" vertical="center" textRotation="90" wrapText="1"/>
    </xf>
    <xf numFmtId="2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90" wrapText="1"/>
    </xf>
    <xf numFmtId="2" fontId="5" fillId="0" borderId="7" xfId="0" applyNumberFormat="1" applyFont="1" applyBorder="1" applyAlignment="1">
      <alignment horizontal="center" vertical="center" textRotation="90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4" fontId="15" fillId="2" borderId="28" xfId="0" applyNumberFormat="1" applyFont="1" applyFill="1" applyBorder="1" applyAlignment="1">
      <alignment horizontal="center" vertical="center"/>
    </xf>
    <xf numFmtId="4" fontId="15" fillId="3" borderId="26" xfId="0" applyNumberFormat="1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center" vertical="center"/>
    </xf>
    <xf numFmtId="4" fontId="15" fillId="3" borderId="28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</cellXfs>
  <cellStyles count="3">
    <cellStyle name="Normal_Liela%2084%20muzejs" xfId="2"/>
    <cellStyle name="Parasts" xfId="0" builtinId="0"/>
    <cellStyle name="Valū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showZeros="0" topLeftCell="A130" zoomScaleNormal="100" workbookViewId="0">
      <selection activeCell="G155" sqref="G155"/>
    </sheetView>
  </sheetViews>
  <sheetFormatPr defaultRowHeight="12.75" x14ac:dyDescent="0.2"/>
  <cols>
    <col min="1" max="1" width="4.140625" style="38" customWidth="1"/>
    <col min="2" max="2" width="50.28515625" style="7" customWidth="1"/>
    <col min="3" max="4" width="6.85546875" style="7" customWidth="1"/>
    <col min="5" max="5" width="5.42578125" style="7" customWidth="1"/>
    <col min="6" max="6" width="7.140625" style="7" customWidth="1"/>
    <col min="7" max="7" width="7" style="7" customWidth="1"/>
    <col min="8" max="8" width="7.140625" style="7" customWidth="1"/>
    <col min="9" max="9" width="6.7109375" style="7" customWidth="1"/>
    <col min="10" max="10" width="7.42578125" style="7" customWidth="1"/>
    <col min="11" max="11" width="6.85546875" style="7" customWidth="1"/>
    <col min="12" max="12" width="8.42578125" style="7" customWidth="1"/>
    <col min="13" max="13" width="8.28515625" style="7" customWidth="1"/>
    <col min="14" max="14" width="6.7109375" style="7" customWidth="1"/>
    <col min="15" max="15" width="8" style="7" customWidth="1"/>
    <col min="16" max="17" width="9.140625" style="7"/>
    <col min="18" max="18" width="9.140625" style="46"/>
    <col min="19" max="16384" width="9.140625" style="7"/>
  </cols>
  <sheetData>
    <row r="1" spans="1:18" s="2" customFormat="1" ht="23.25" customHeight="1" x14ac:dyDescent="0.35">
      <c r="A1" s="156" t="s">
        <v>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"/>
      <c r="Q1" s="1"/>
      <c r="R1" s="47"/>
    </row>
    <row r="2" spans="1:18" s="2" customFormat="1" ht="16.5" customHeight="1" x14ac:dyDescent="0.25">
      <c r="A2" s="157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3"/>
      <c r="Q2" s="3"/>
      <c r="R2" s="47"/>
    </row>
    <row r="3" spans="1:18" s="2" customFormat="1" x14ac:dyDescent="0.2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4"/>
      <c r="Q3" s="4"/>
      <c r="R3" s="47"/>
    </row>
    <row r="4" spans="1:18" s="5" customFormat="1" ht="12.75" customHeight="1" x14ac:dyDescent="0.3">
      <c r="A4" s="115"/>
      <c r="B4" s="9"/>
      <c r="C4" s="9"/>
      <c r="D4" s="9"/>
      <c r="E4" s="9"/>
      <c r="F4" s="9"/>
      <c r="G4" s="9"/>
      <c r="H4" s="9"/>
      <c r="R4" s="48"/>
    </row>
    <row r="5" spans="1:18" s="5" customFormat="1" ht="12.75" customHeight="1" x14ac:dyDescent="0.3">
      <c r="A5" s="116"/>
      <c r="B5" s="55"/>
      <c r="C5" s="51"/>
      <c r="D5" s="43"/>
      <c r="E5" s="43"/>
      <c r="F5" s="43"/>
      <c r="G5" s="43"/>
      <c r="H5" s="43"/>
      <c r="R5" s="48"/>
    </row>
    <row r="6" spans="1:18" s="60" customFormat="1" ht="12.75" customHeight="1" x14ac:dyDescent="0.25">
      <c r="A6" s="117" t="s">
        <v>41</v>
      </c>
      <c r="B6" s="63"/>
      <c r="C6" s="63"/>
      <c r="D6" s="63"/>
      <c r="F6" s="61"/>
    </row>
    <row r="7" spans="1:18" s="60" customFormat="1" x14ac:dyDescent="0.25">
      <c r="A7" s="117" t="s">
        <v>42</v>
      </c>
      <c r="B7" s="62"/>
      <c r="C7" s="61"/>
      <c r="D7" s="62"/>
      <c r="F7" s="61"/>
    </row>
    <row r="8" spans="1:18" s="60" customFormat="1" ht="12.75" customHeight="1" x14ac:dyDescent="0.25">
      <c r="A8" s="117" t="s">
        <v>43</v>
      </c>
      <c r="B8" s="63"/>
      <c r="C8" s="63"/>
      <c r="D8" s="63"/>
    </row>
    <row r="9" spans="1:18" s="60" customFormat="1" x14ac:dyDescent="0.25">
      <c r="A9" s="117" t="s">
        <v>44</v>
      </c>
      <c r="B9" s="62"/>
      <c r="C9" s="64"/>
      <c r="D9" s="62"/>
    </row>
    <row r="10" spans="1:18" ht="19.5" customHeight="1" x14ac:dyDescent="0.25">
      <c r="A10" s="52"/>
      <c r="B10" s="53"/>
      <c r="C10" s="53"/>
      <c r="D10" s="6"/>
      <c r="E10" s="6"/>
      <c r="F10" s="6"/>
      <c r="G10" s="6"/>
      <c r="H10" s="8"/>
      <c r="I10" s="160" t="s">
        <v>1</v>
      </c>
      <c r="J10" s="160"/>
      <c r="K10" s="160"/>
      <c r="L10" s="161">
        <f>O143</f>
        <v>0</v>
      </c>
      <c r="M10" s="161"/>
      <c r="N10" s="58" t="s">
        <v>50</v>
      </c>
      <c r="O10" s="6"/>
      <c r="Q10" s="46"/>
    </row>
    <row r="11" spans="1:18" ht="16.5" x14ac:dyDescent="0.3">
      <c r="A11" s="37"/>
      <c r="B11" s="6"/>
      <c r="C11" s="6"/>
      <c r="D11" s="6"/>
      <c r="E11" s="6"/>
      <c r="F11" s="6"/>
      <c r="G11" s="6"/>
      <c r="H11" s="9"/>
      <c r="I11" s="160" t="s">
        <v>2</v>
      </c>
      <c r="J11" s="160"/>
      <c r="K11" s="85" t="s">
        <v>179</v>
      </c>
      <c r="L11" s="8" t="s">
        <v>3</v>
      </c>
      <c r="M11" s="54" t="s">
        <v>39</v>
      </c>
      <c r="N11" s="162" t="s">
        <v>178</v>
      </c>
      <c r="O11" s="162"/>
    </row>
    <row r="12" spans="1:18" ht="9" customHeight="1" thickBot="1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8" ht="12.75" customHeight="1" x14ac:dyDescent="0.2">
      <c r="A13" s="147" t="s">
        <v>5</v>
      </c>
      <c r="B13" s="150" t="s">
        <v>6</v>
      </c>
      <c r="C13" s="154" t="s">
        <v>7</v>
      </c>
      <c r="D13" s="154" t="s">
        <v>8</v>
      </c>
      <c r="E13" s="155" t="s">
        <v>9</v>
      </c>
      <c r="F13" s="155"/>
      <c r="G13" s="155"/>
      <c r="H13" s="155"/>
      <c r="I13" s="155"/>
      <c r="J13" s="155"/>
      <c r="K13" s="155" t="s">
        <v>10</v>
      </c>
      <c r="L13" s="155"/>
      <c r="M13" s="155"/>
      <c r="N13" s="155"/>
      <c r="O13" s="165"/>
    </row>
    <row r="14" spans="1:18" x14ac:dyDescent="0.2">
      <c r="A14" s="148"/>
      <c r="B14" s="151"/>
      <c r="C14" s="145"/>
      <c r="D14" s="145"/>
      <c r="E14" s="145" t="s">
        <v>11</v>
      </c>
      <c r="F14" s="145" t="s">
        <v>51</v>
      </c>
      <c r="G14" s="145" t="s">
        <v>52</v>
      </c>
      <c r="H14" s="145" t="s">
        <v>53</v>
      </c>
      <c r="I14" s="145" t="s">
        <v>54</v>
      </c>
      <c r="J14" s="145" t="s">
        <v>55</v>
      </c>
      <c r="K14" s="145" t="s">
        <v>12</v>
      </c>
      <c r="L14" s="145" t="s">
        <v>52</v>
      </c>
      <c r="M14" s="145" t="s">
        <v>53</v>
      </c>
      <c r="N14" s="145" t="s">
        <v>54</v>
      </c>
      <c r="O14" s="163" t="s">
        <v>55</v>
      </c>
    </row>
    <row r="15" spans="1:18" x14ac:dyDescent="0.2">
      <c r="A15" s="148"/>
      <c r="B15" s="151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63"/>
    </row>
    <row r="16" spans="1:18" ht="39" customHeight="1" thickBot="1" x14ac:dyDescent="0.25">
      <c r="A16" s="149"/>
      <c r="B16" s="152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64"/>
    </row>
    <row r="17" spans="1:18" ht="13.5" customHeight="1" thickBot="1" x14ac:dyDescent="0.25">
      <c r="A17" s="72" t="s">
        <v>13</v>
      </c>
      <c r="B17" s="73" t="s">
        <v>14</v>
      </c>
      <c r="C17" s="74" t="s">
        <v>15</v>
      </c>
      <c r="D17" s="74" t="s">
        <v>16</v>
      </c>
      <c r="E17" s="74" t="s">
        <v>17</v>
      </c>
      <c r="F17" s="74" t="s">
        <v>18</v>
      </c>
      <c r="G17" s="74" t="s">
        <v>19</v>
      </c>
      <c r="H17" s="74" t="s">
        <v>20</v>
      </c>
      <c r="I17" s="74" t="s">
        <v>4</v>
      </c>
      <c r="J17" s="74" t="s">
        <v>21</v>
      </c>
      <c r="K17" s="75" t="s">
        <v>22</v>
      </c>
      <c r="L17" s="75" t="s">
        <v>23</v>
      </c>
      <c r="M17" s="75" t="s">
        <v>24</v>
      </c>
      <c r="N17" s="75" t="s">
        <v>25</v>
      </c>
      <c r="O17" s="76" t="s">
        <v>26</v>
      </c>
    </row>
    <row r="18" spans="1:18" ht="13.5" customHeight="1" x14ac:dyDescent="0.2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57"/>
      <c r="L18" s="57"/>
      <c r="M18" s="57"/>
      <c r="N18" s="57"/>
      <c r="O18" s="59"/>
    </row>
    <row r="19" spans="1:18" x14ac:dyDescent="0.2">
      <c r="A19" s="83"/>
      <c r="B19" s="77" t="s">
        <v>84</v>
      </c>
      <c r="C19" s="78"/>
      <c r="D19" s="78"/>
      <c r="E19" s="78"/>
      <c r="F19" s="78"/>
      <c r="G19" s="78"/>
      <c r="H19" s="78"/>
      <c r="I19" s="78"/>
      <c r="J19" s="78"/>
      <c r="K19" s="79"/>
      <c r="L19" s="79"/>
      <c r="M19" s="79"/>
      <c r="N19" s="79"/>
      <c r="O19" s="84"/>
    </row>
    <row r="20" spans="1:18" s="42" customFormat="1" x14ac:dyDescent="0.25">
      <c r="A20" s="44">
        <v>1</v>
      </c>
      <c r="B20" s="10" t="s">
        <v>57</v>
      </c>
      <c r="C20" s="11" t="s">
        <v>45</v>
      </c>
      <c r="D20" s="11">
        <v>85</v>
      </c>
      <c r="E20" s="11"/>
      <c r="F20" s="11"/>
      <c r="G20" s="12"/>
      <c r="H20" s="11"/>
      <c r="I20" s="11"/>
      <c r="J20" s="12"/>
      <c r="K20" s="12"/>
      <c r="L20" s="12"/>
      <c r="M20" s="12"/>
      <c r="N20" s="12"/>
      <c r="O20" s="13"/>
      <c r="R20" s="49"/>
    </row>
    <row r="21" spans="1:18" x14ac:dyDescent="0.2">
      <c r="A21" s="44">
        <f>A20+1</f>
        <v>2</v>
      </c>
      <c r="B21" s="19" t="s">
        <v>46</v>
      </c>
      <c r="C21" s="11" t="s">
        <v>47</v>
      </c>
      <c r="D21" s="11">
        <v>1</v>
      </c>
      <c r="E21" s="11"/>
      <c r="F21" s="11"/>
      <c r="G21" s="12"/>
      <c r="H21" s="11"/>
      <c r="I21" s="11"/>
      <c r="J21" s="12"/>
      <c r="K21" s="12"/>
      <c r="L21" s="12"/>
      <c r="M21" s="12"/>
      <c r="N21" s="12"/>
      <c r="O21" s="13"/>
    </row>
    <row r="22" spans="1:18" x14ac:dyDescent="0.2">
      <c r="A22" s="44">
        <f t="shared" ref="A22:A23" si="0">A21+1</f>
        <v>3</v>
      </c>
      <c r="B22" s="19" t="s">
        <v>48</v>
      </c>
      <c r="C22" s="11" t="s">
        <v>47</v>
      </c>
      <c r="D22" s="11">
        <v>1</v>
      </c>
      <c r="E22" s="11"/>
      <c r="F22" s="11"/>
      <c r="G22" s="12"/>
      <c r="H22" s="11"/>
      <c r="I22" s="11"/>
      <c r="J22" s="12"/>
      <c r="K22" s="12"/>
      <c r="L22" s="12"/>
      <c r="M22" s="12"/>
      <c r="N22" s="12"/>
      <c r="O22" s="13"/>
    </row>
    <row r="23" spans="1:18" x14ac:dyDescent="0.2">
      <c r="A23" s="44">
        <f t="shared" si="0"/>
        <v>4</v>
      </c>
      <c r="B23" s="19" t="s">
        <v>49</v>
      </c>
      <c r="C23" s="11" t="s">
        <v>47</v>
      </c>
      <c r="D23" s="11">
        <v>1</v>
      </c>
      <c r="E23" s="11"/>
      <c r="F23" s="11"/>
      <c r="G23" s="12"/>
      <c r="H23" s="11"/>
      <c r="I23" s="11"/>
      <c r="J23" s="12"/>
      <c r="K23" s="12"/>
      <c r="L23" s="12"/>
      <c r="M23" s="12"/>
      <c r="N23" s="12"/>
      <c r="O23" s="13"/>
    </row>
    <row r="24" spans="1:18" s="70" customFormat="1" x14ac:dyDescent="0.2">
      <c r="A24" s="44"/>
      <c r="B24" s="66" t="s">
        <v>56</v>
      </c>
      <c r="C24" s="67"/>
      <c r="D24" s="67"/>
      <c r="E24" s="67"/>
      <c r="F24" s="67"/>
      <c r="G24" s="68"/>
      <c r="H24" s="67"/>
      <c r="I24" s="67"/>
      <c r="J24" s="68"/>
      <c r="K24" s="68"/>
      <c r="L24" s="68"/>
      <c r="M24" s="68"/>
      <c r="N24" s="68"/>
      <c r="O24" s="69"/>
      <c r="R24" s="71"/>
    </row>
    <row r="25" spans="1:18" x14ac:dyDescent="0.2">
      <c r="A25" s="44"/>
      <c r="B25" s="19"/>
      <c r="C25" s="11"/>
      <c r="D25" s="11"/>
      <c r="E25" s="11"/>
      <c r="F25" s="11"/>
      <c r="G25" s="12"/>
      <c r="H25" s="11"/>
      <c r="I25" s="11"/>
      <c r="J25" s="12"/>
      <c r="K25" s="12"/>
      <c r="L25" s="12"/>
      <c r="M25" s="12"/>
      <c r="N25" s="12"/>
      <c r="O25" s="13"/>
    </row>
    <row r="26" spans="1:18" x14ac:dyDescent="0.2">
      <c r="A26" s="44"/>
      <c r="B26" s="56" t="s">
        <v>85</v>
      </c>
      <c r="C26" s="11"/>
      <c r="D26" s="11"/>
      <c r="E26" s="11"/>
      <c r="F26" s="11"/>
      <c r="G26" s="12"/>
      <c r="H26" s="11"/>
      <c r="I26" s="11"/>
      <c r="J26" s="12"/>
      <c r="K26" s="12"/>
      <c r="L26" s="12"/>
      <c r="M26" s="12"/>
      <c r="N26" s="12"/>
      <c r="O26" s="13"/>
    </row>
    <row r="27" spans="1:18" x14ac:dyDescent="0.2">
      <c r="A27" s="44">
        <f>A23+1</f>
        <v>5</v>
      </c>
      <c r="B27" s="19" t="s">
        <v>73</v>
      </c>
      <c r="C27" s="11" t="s">
        <v>58</v>
      </c>
      <c r="D27" s="11">
        <v>135</v>
      </c>
      <c r="E27" s="11"/>
      <c r="F27" s="11"/>
      <c r="G27" s="12"/>
      <c r="H27" s="11"/>
      <c r="I27" s="11"/>
      <c r="J27" s="12"/>
      <c r="K27" s="12"/>
      <c r="L27" s="12"/>
      <c r="M27" s="12"/>
      <c r="N27" s="12"/>
      <c r="O27" s="13"/>
    </row>
    <row r="28" spans="1:18" x14ac:dyDescent="0.2">
      <c r="A28" s="44">
        <f>A27+1</f>
        <v>6</v>
      </c>
      <c r="B28" s="19" t="s">
        <v>74</v>
      </c>
      <c r="C28" s="11" t="s">
        <v>58</v>
      </c>
      <c r="D28" s="11">
        <v>135</v>
      </c>
      <c r="E28" s="11"/>
      <c r="F28" s="11"/>
      <c r="G28" s="12"/>
      <c r="H28" s="11"/>
      <c r="I28" s="11"/>
      <c r="J28" s="12"/>
      <c r="K28" s="12"/>
      <c r="L28" s="12"/>
      <c r="M28" s="12"/>
      <c r="N28" s="12"/>
      <c r="O28" s="13"/>
    </row>
    <row r="29" spans="1:18" x14ac:dyDescent="0.2">
      <c r="A29" s="44">
        <f t="shared" ref="A29:A33" si="1">A28+1</f>
        <v>7</v>
      </c>
      <c r="B29" s="19" t="s">
        <v>75</v>
      </c>
      <c r="C29" s="11" t="s">
        <v>59</v>
      </c>
      <c r="D29" s="11">
        <v>1</v>
      </c>
      <c r="E29" s="11"/>
      <c r="F29" s="11"/>
      <c r="G29" s="12"/>
      <c r="H29" s="11"/>
      <c r="I29" s="11"/>
      <c r="J29" s="12"/>
      <c r="K29" s="12"/>
      <c r="L29" s="12"/>
      <c r="M29" s="12"/>
      <c r="N29" s="12"/>
      <c r="O29" s="13"/>
    </row>
    <row r="30" spans="1:18" x14ac:dyDescent="0.2">
      <c r="A30" s="44">
        <f t="shared" si="1"/>
        <v>8</v>
      </c>
      <c r="B30" s="19" t="s">
        <v>76</v>
      </c>
      <c r="C30" s="11" t="s">
        <v>47</v>
      </c>
      <c r="D30" s="11">
        <v>1</v>
      </c>
      <c r="E30" s="11"/>
      <c r="F30" s="11"/>
      <c r="G30" s="12"/>
      <c r="H30" s="11"/>
      <c r="I30" s="11"/>
      <c r="J30" s="12"/>
      <c r="K30" s="12"/>
      <c r="L30" s="12"/>
      <c r="M30" s="12"/>
      <c r="N30" s="12"/>
      <c r="O30" s="13"/>
    </row>
    <row r="31" spans="1:18" x14ac:dyDescent="0.2">
      <c r="A31" s="44">
        <f t="shared" si="1"/>
        <v>9</v>
      </c>
      <c r="B31" s="19" t="s">
        <v>77</v>
      </c>
      <c r="C31" s="11" t="s">
        <v>59</v>
      </c>
      <c r="D31" s="11">
        <v>1</v>
      </c>
      <c r="E31" s="11"/>
      <c r="F31" s="11"/>
      <c r="G31" s="12"/>
      <c r="H31" s="11"/>
      <c r="I31" s="11"/>
      <c r="J31" s="12"/>
      <c r="K31" s="12"/>
      <c r="L31" s="12"/>
      <c r="M31" s="12"/>
      <c r="N31" s="12"/>
      <c r="O31" s="13"/>
    </row>
    <row r="32" spans="1:18" x14ac:dyDescent="0.2">
      <c r="A32" s="44">
        <f t="shared" si="1"/>
        <v>10</v>
      </c>
      <c r="B32" s="7" t="s">
        <v>64</v>
      </c>
      <c r="C32" s="11" t="s">
        <v>67</v>
      </c>
      <c r="D32" s="11">
        <v>0.5</v>
      </c>
      <c r="E32" s="11"/>
      <c r="F32" s="11"/>
      <c r="G32" s="12"/>
      <c r="H32" s="11"/>
      <c r="I32" s="11"/>
      <c r="J32" s="12"/>
      <c r="K32" s="12"/>
      <c r="L32" s="12"/>
      <c r="M32" s="12"/>
      <c r="N32" s="12"/>
      <c r="O32" s="13"/>
    </row>
    <row r="33" spans="1:18" ht="25.5" x14ac:dyDescent="0.2">
      <c r="A33" s="44">
        <f t="shared" si="1"/>
        <v>11</v>
      </c>
      <c r="B33" s="10" t="s">
        <v>65</v>
      </c>
      <c r="C33" s="11" t="s">
        <v>58</v>
      </c>
      <c r="D33" s="11">
        <v>110</v>
      </c>
      <c r="E33" s="11"/>
      <c r="F33" s="11"/>
      <c r="G33" s="12"/>
      <c r="H33" s="11"/>
      <c r="I33" s="11"/>
      <c r="J33" s="12"/>
      <c r="K33" s="12"/>
      <c r="L33" s="12"/>
      <c r="M33" s="12"/>
      <c r="N33" s="12"/>
      <c r="O33" s="13"/>
    </row>
    <row r="34" spans="1:18" x14ac:dyDescent="0.2">
      <c r="A34" s="44"/>
      <c r="B34" s="19" t="s">
        <v>61</v>
      </c>
      <c r="C34" s="11" t="s">
        <v>58</v>
      </c>
      <c r="D34" s="11">
        <f>D33*1.2</f>
        <v>132</v>
      </c>
      <c r="E34" s="11"/>
      <c r="F34" s="11"/>
      <c r="G34" s="12"/>
      <c r="H34" s="11"/>
      <c r="I34" s="11"/>
      <c r="J34" s="12"/>
      <c r="K34" s="12"/>
      <c r="L34" s="12"/>
      <c r="M34" s="12"/>
      <c r="N34" s="12"/>
      <c r="O34" s="13"/>
    </row>
    <row r="35" spans="1:18" x14ac:dyDescent="0.2">
      <c r="A35" s="44"/>
      <c r="B35" s="19" t="s">
        <v>62</v>
      </c>
      <c r="C35" s="11" t="s">
        <v>58</v>
      </c>
      <c r="D35" s="11">
        <f>D33*1.1</f>
        <v>121.00000000000001</v>
      </c>
      <c r="E35" s="11"/>
      <c r="F35" s="11"/>
      <c r="G35" s="12"/>
      <c r="H35" s="11"/>
      <c r="I35" s="11"/>
      <c r="J35" s="12"/>
      <c r="K35" s="12"/>
      <c r="L35" s="12"/>
      <c r="M35" s="12"/>
      <c r="N35" s="12"/>
      <c r="O35" s="13"/>
    </row>
    <row r="36" spans="1:18" x14ac:dyDescent="0.2">
      <c r="A36" s="44"/>
      <c r="B36" s="19" t="s">
        <v>63</v>
      </c>
      <c r="C36" s="11" t="s">
        <v>47</v>
      </c>
      <c r="D36" s="11">
        <v>1</v>
      </c>
      <c r="E36" s="11"/>
      <c r="F36" s="11"/>
      <c r="G36" s="12"/>
      <c r="H36" s="11"/>
      <c r="I36" s="11"/>
      <c r="J36" s="12"/>
      <c r="K36" s="12"/>
      <c r="L36" s="12"/>
      <c r="M36" s="12"/>
      <c r="N36" s="12"/>
      <c r="O36" s="13"/>
    </row>
    <row r="37" spans="1:18" ht="25.5" x14ac:dyDescent="0.2">
      <c r="A37" s="44">
        <f>A33+1</f>
        <v>12</v>
      </c>
      <c r="B37" s="10" t="s">
        <v>66</v>
      </c>
      <c r="C37" s="11" t="s">
        <v>58</v>
      </c>
      <c r="D37" s="11">
        <v>135</v>
      </c>
      <c r="E37" s="11"/>
      <c r="F37" s="11"/>
      <c r="G37" s="12"/>
      <c r="H37" s="11"/>
      <c r="I37" s="11"/>
      <c r="J37" s="12"/>
      <c r="K37" s="12"/>
      <c r="L37" s="12"/>
      <c r="M37" s="12"/>
      <c r="N37" s="12"/>
      <c r="O37" s="13"/>
    </row>
    <row r="38" spans="1:18" ht="25.5" x14ac:dyDescent="0.2">
      <c r="A38" s="44">
        <f>A37+1</f>
        <v>13</v>
      </c>
      <c r="B38" s="10" t="s">
        <v>60</v>
      </c>
      <c r="C38" s="11" t="s">
        <v>58</v>
      </c>
      <c r="D38" s="11">
        <v>135</v>
      </c>
      <c r="E38" s="11"/>
      <c r="F38" s="11"/>
      <c r="G38" s="12"/>
      <c r="H38" s="11"/>
      <c r="I38" s="11"/>
      <c r="J38" s="12"/>
      <c r="K38" s="12"/>
      <c r="L38" s="12"/>
      <c r="M38" s="12"/>
      <c r="N38" s="12"/>
      <c r="O38" s="13"/>
    </row>
    <row r="39" spans="1:18" x14ac:dyDescent="0.2">
      <c r="A39" s="44">
        <f t="shared" ref="A39:A46" si="2">A38+1</f>
        <v>14</v>
      </c>
      <c r="B39" s="10" t="s">
        <v>118</v>
      </c>
      <c r="C39" s="11" t="s">
        <v>45</v>
      </c>
      <c r="D39" s="11">
        <v>22</v>
      </c>
      <c r="E39" s="11"/>
      <c r="F39" s="11"/>
      <c r="G39" s="12"/>
      <c r="H39" s="11"/>
      <c r="I39" s="11"/>
      <c r="J39" s="12"/>
      <c r="K39" s="12"/>
      <c r="L39" s="12"/>
      <c r="M39" s="12"/>
      <c r="N39" s="12"/>
      <c r="O39" s="13"/>
    </row>
    <row r="40" spans="1:18" x14ac:dyDescent="0.2">
      <c r="A40" s="44">
        <f t="shared" si="2"/>
        <v>15</v>
      </c>
      <c r="B40" s="10" t="s">
        <v>119</v>
      </c>
      <c r="C40" s="11" t="s">
        <v>47</v>
      </c>
      <c r="D40" s="11">
        <v>1</v>
      </c>
      <c r="E40" s="11"/>
      <c r="F40" s="11"/>
      <c r="G40" s="12"/>
      <c r="H40" s="11"/>
      <c r="I40" s="11"/>
      <c r="J40" s="12"/>
      <c r="K40" s="12"/>
      <c r="L40" s="12"/>
      <c r="M40" s="12"/>
      <c r="N40" s="12"/>
      <c r="O40" s="13"/>
    </row>
    <row r="41" spans="1:18" x14ac:dyDescent="0.2">
      <c r="A41" s="44">
        <f t="shared" si="2"/>
        <v>16</v>
      </c>
      <c r="B41" s="19" t="s">
        <v>68</v>
      </c>
      <c r="C41" s="11" t="s">
        <v>47</v>
      </c>
      <c r="D41" s="11">
        <v>1</v>
      </c>
      <c r="E41" s="11"/>
      <c r="F41" s="11"/>
      <c r="G41" s="12"/>
      <c r="H41" s="11"/>
      <c r="I41" s="11"/>
      <c r="J41" s="12"/>
      <c r="K41" s="12"/>
      <c r="L41" s="12"/>
      <c r="M41" s="12"/>
      <c r="N41" s="12"/>
      <c r="O41" s="13"/>
    </row>
    <row r="42" spans="1:18" x14ac:dyDescent="0.2">
      <c r="A42" s="44">
        <f t="shared" si="2"/>
        <v>17</v>
      </c>
      <c r="B42" s="19" t="s">
        <v>69</v>
      </c>
      <c r="C42" s="11" t="s">
        <v>47</v>
      </c>
      <c r="D42" s="11">
        <v>1</v>
      </c>
      <c r="E42" s="11"/>
      <c r="F42" s="11"/>
      <c r="G42" s="12"/>
      <c r="H42" s="11"/>
      <c r="I42" s="11"/>
      <c r="J42" s="12"/>
      <c r="K42" s="12"/>
      <c r="L42" s="12"/>
      <c r="M42" s="12"/>
      <c r="N42" s="12"/>
      <c r="O42" s="13"/>
    </row>
    <row r="43" spans="1:18" x14ac:dyDescent="0.2">
      <c r="A43" s="44">
        <f t="shared" si="2"/>
        <v>18</v>
      </c>
      <c r="B43" s="19" t="s">
        <v>70</v>
      </c>
      <c r="C43" s="11" t="s">
        <v>45</v>
      </c>
      <c r="D43" s="11">
        <v>22</v>
      </c>
      <c r="E43" s="11"/>
      <c r="F43" s="11"/>
      <c r="G43" s="12"/>
      <c r="H43" s="11"/>
      <c r="I43" s="11"/>
      <c r="J43" s="12"/>
      <c r="K43" s="12"/>
      <c r="L43" s="12"/>
      <c r="M43" s="12"/>
      <c r="N43" s="12"/>
      <c r="O43" s="13"/>
    </row>
    <row r="44" spans="1:18" x14ac:dyDescent="0.2">
      <c r="A44" s="44">
        <f t="shared" si="2"/>
        <v>19</v>
      </c>
      <c r="B44" s="19" t="s">
        <v>71</v>
      </c>
      <c r="C44" s="11" t="s">
        <v>45</v>
      </c>
      <c r="D44" s="11">
        <v>18</v>
      </c>
      <c r="E44" s="11"/>
      <c r="F44" s="11"/>
      <c r="G44" s="12"/>
      <c r="H44" s="11"/>
      <c r="I44" s="11"/>
      <c r="J44" s="12"/>
      <c r="K44" s="12"/>
      <c r="L44" s="12"/>
      <c r="M44" s="12"/>
      <c r="N44" s="12"/>
      <c r="O44" s="13"/>
    </row>
    <row r="45" spans="1:18" x14ac:dyDescent="0.2">
      <c r="A45" s="44">
        <f t="shared" si="2"/>
        <v>20</v>
      </c>
      <c r="B45" s="19" t="s">
        <v>78</v>
      </c>
      <c r="C45" s="11" t="s">
        <v>45</v>
      </c>
      <c r="D45" s="11">
        <v>22</v>
      </c>
      <c r="E45" s="11"/>
      <c r="F45" s="11"/>
      <c r="G45" s="12"/>
      <c r="H45" s="11"/>
      <c r="I45" s="11"/>
      <c r="J45" s="12"/>
      <c r="K45" s="12"/>
      <c r="L45" s="12"/>
      <c r="M45" s="12"/>
      <c r="N45" s="12"/>
      <c r="O45" s="13"/>
    </row>
    <row r="46" spans="1:18" x14ac:dyDescent="0.2">
      <c r="A46" s="44">
        <f t="shared" si="2"/>
        <v>21</v>
      </c>
      <c r="B46" s="19" t="s">
        <v>79</v>
      </c>
      <c r="C46" s="11" t="s">
        <v>45</v>
      </c>
      <c r="D46" s="11">
        <v>24.5</v>
      </c>
      <c r="E46" s="11"/>
      <c r="F46" s="11"/>
      <c r="G46" s="12"/>
      <c r="H46" s="11"/>
      <c r="I46" s="11"/>
      <c r="J46" s="12"/>
      <c r="K46" s="12"/>
      <c r="L46" s="12"/>
      <c r="M46" s="12"/>
      <c r="N46" s="12"/>
      <c r="O46" s="13"/>
    </row>
    <row r="47" spans="1:18" s="70" customFormat="1" x14ac:dyDescent="0.2">
      <c r="A47" s="44"/>
      <c r="B47" s="66" t="s">
        <v>72</v>
      </c>
      <c r="C47" s="67"/>
      <c r="D47" s="67"/>
      <c r="E47" s="67"/>
      <c r="F47" s="67"/>
      <c r="G47" s="68"/>
      <c r="H47" s="67"/>
      <c r="I47" s="67"/>
      <c r="J47" s="68"/>
      <c r="K47" s="68"/>
      <c r="L47" s="68"/>
      <c r="M47" s="68"/>
      <c r="N47" s="68"/>
      <c r="O47" s="69"/>
      <c r="R47" s="71"/>
    </row>
    <row r="48" spans="1:18" x14ac:dyDescent="0.2">
      <c r="A48" s="44"/>
      <c r="B48" s="19"/>
      <c r="C48" s="11"/>
      <c r="D48" s="11"/>
      <c r="E48" s="11"/>
      <c r="F48" s="11"/>
      <c r="G48" s="12"/>
      <c r="H48" s="11"/>
      <c r="I48" s="11"/>
      <c r="J48" s="12"/>
      <c r="K48" s="12"/>
      <c r="L48" s="12"/>
      <c r="M48" s="12"/>
      <c r="N48" s="12"/>
      <c r="O48" s="13"/>
    </row>
    <row r="49" spans="1:18" x14ac:dyDescent="0.2">
      <c r="A49" s="44"/>
      <c r="B49" s="56" t="s">
        <v>86</v>
      </c>
      <c r="C49" s="11"/>
      <c r="D49" s="11"/>
      <c r="E49" s="11"/>
      <c r="F49" s="11"/>
      <c r="G49" s="12"/>
      <c r="H49" s="11"/>
      <c r="I49" s="11"/>
      <c r="J49" s="12"/>
      <c r="K49" s="12"/>
      <c r="L49" s="12"/>
      <c r="M49" s="12"/>
      <c r="N49" s="12"/>
      <c r="O49" s="13"/>
    </row>
    <row r="50" spans="1:18" x14ac:dyDescent="0.2">
      <c r="A50" s="44">
        <f>A46+1</f>
        <v>22</v>
      </c>
      <c r="B50" s="19" t="s">
        <v>80</v>
      </c>
      <c r="C50" s="11" t="s">
        <v>58</v>
      </c>
      <c r="D50" s="11">
        <v>17.5</v>
      </c>
      <c r="E50" s="11"/>
      <c r="F50" s="11"/>
      <c r="G50" s="12"/>
      <c r="H50" s="11"/>
      <c r="I50" s="11"/>
      <c r="J50" s="12"/>
      <c r="K50" s="12"/>
      <c r="L50" s="12"/>
      <c r="M50" s="12"/>
      <c r="N50" s="12"/>
      <c r="O50" s="13"/>
    </row>
    <row r="51" spans="1:18" ht="51" x14ac:dyDescent="0.2">
      <c r="A51" s="44">
        <f>A50+1</f>
        <v>23</v>
      </c>
      <c r="B51" s="10" t="s">
        <v>81</v>
      </c>
      <c r="C51" s="11" t="s">
        <v>58</v>
      </c>
      <c r="D51" s="11">
        <v>17.5</v>
      </c>
      <c r="E51" s="11"/>
      <c r="F51" s="11"/>
      <c r="G51" s="12"/>
      <c r="H51" s="11"/>
      <c r="I51" s="11"/>
      <c r="J51" s="12"/>
      <c r="K51" s="12"/>
      <c r="L51" s="12"/>
      <c r="M51" s="12"/>
      <c r="N51" s="12"/>
      <c r="O51" s="13"/>
    </row>
    <row r="52" spans="1:18" x14ac:dyDescent="0.2">
      <c r="A52" s="44">
        <f>A51+1</f>
        <v>24</v>
      </c>
      <c r="B52" s="19" t="s">
        <v>82</v>
      </c>
      <c r="C52" s="11" t="s">
        <v>45</v>
      </c>
      <c r="D52" s="11">
        <v>8</v>
      </c>
      <c r="E52" s="11"/>
      <c r="F52" s="11"/>
      <c r="G52" s="12"/>
      <c r="H52" s="11"/>
      <c r="I52" s="11"/>
      <c r="J52" s="12"/>
      <c r="K52" s="12"/>
      <c r="L52" s="12"/>
      <c r="M52" s="12"/>
      <c r="N52" s="12"/>
      <c r="O52" s="13"/>
    </row>
    <row r="53" spans="1:18" s="70" customFormat="1" x14ac:dyDescent="0.2">
      <c r="A53" s="44"/>
      <c r="B53" s="65" t="s">
        <v>83</v>
      </c>
      <c r="C53" s="67"/>
      <c r="D53" s="67"/>
      <c r="E53" s="67"/>
      <c r="F53" s="67"/>
      <c r="G53" s="68"/>
      <c r="H53" s="67"/>
      <c r="I53" s="67"/>
      <c r="J53" s="68"/>
      <c r="K53" s="68"/>
      <c r="L53" s="68"/>
      <c r="M53" s="68"/>
      <c r="N53" s="68"/>
      <c r="O53" s="69"/>
      <c r="R53" s="71"/>
    </row>
    <row r="54" spans="1:18" x14ac:dyDescent="0.2">
      <c r="A54" s="44"/>
      <c r="B54" s="19"/>
      <c r="C54" s="11"/>
      <c r="D54" s="11"/>
      <c r="E54" s="11"/>
      <c r="F54" s="11"/>
      <c r="G54" s="12"/>
      <c r="H54" s="11"/>
      <c r="I54" s="11"/>
      <c r="J54" s="12"/>
      <c r="K54" s="12"/>
      <c r="L54" s="12"/>
      <c r="M54" s="12"/>
      <c r="N54" s="12"/>
      <c r="O54" s="13"/>
    </row>
    <row r="55" spans="1:18" s="70" customFormat="1" x14ac:dyDescent="0.2">
      <c r="A55" s="44"/>
      <c r="B55" s="56" t="s">
        <v>87</v>
      </c>
      <c r="C55" s="67"/>
      <c r="D55" s="67"/>
      <c r="E55" s="67"/>
      <c r="F55" s="67"/>
      <c r="G55" s="68"/>
      <c r="H55" s="67"/>
      <c r="I55" s="67"/>
      <c r="J55" s="68"/>
      <c r="K55" s="68"/>
      <c r="L55" s="68"/>
      <c r="M55" s="68"/>
      <c r="N55" s="68"/>
      <c r="O55" s="69"/>
      <c r="R55" s="71"/>
    </row>
    <row r="56" spans="1:18" ht="25.5" x14ac:dyDescent="0.2">
      <c r="A56" s="44">
        <f>A52+1</f>
        <v>25</v>
      </c>
      <c r="B56" s="10" t="s">
        <v>88</v>
      </c>
      <c r="C56" s="11" t="s">
        <v>58</v>
      </c>
      <c r="D56" s="11">
        <v>72.5</v>
      </c>
      <c r="E56" s="11"/>
      <c r="F56" s="11"/>
      <c r="G56" s="12"/>
      <c r="H56" s="11"/>
      <c r="I56" s="11"/>
      <c r="J56" s="12"/>
      <c r="K56" s="12"/>
      <c r="L56" s="12"/>
      <c r="M56" s="12"/>
      <c r="N56" s="12"/>
      <c r="O56" s="13"/>
    </row>
    <row r="57" spans="1:18" x14ac:dyDescent="0.2">
      <c r="A57" s="44">
        <f>A56+1</f>
        <v>26</v>
      </c>
      <c r="B57" s="19" t="s">
        <v>89</v>
      </c>
      <c r="C57" s="11" t="s">
        <v>58</v>
      </c>
      <c r="D57" s="11">
        <v>72.5</v>
      </c>
      <c r="E57" s="11"/>
      <c r="F57" s="11"/>
      <c r="G57" s="12"/>
      <c r="H57" s="11"/>
      <c r="I57" s="11"/>
      <c r="J57" s="12"/>
      <c r="K57" s="12"/>
      <c r="L57" s="12"/>
      <c r="M57" s="12"/>
      <c r="N57" s="12"/>
      <c r="O57" s="13"/>
    </row>
    <row r="58" spans="1:18" x14ac:dyDescent="0.2">
      <c r="A58" s="44">
        <f t="shared" ref="A58:A63" si="3">A57+1</f>
        <v>27</v>
      </c>
      <c r="B58" s="19" t="s">
        <v>90</v>
      </c>
      <c r="C58" s="11" t="s">
        <v>47</v>
      </c>
      <c r="D58" s="11">
        <v>1</v>
      </c>
      <c r="E58" s="11"/>
      <c r="F58" s="11"/>
      <c r="G58" s="12"/>
      <c r="H58" s="11"/>
      <c r="I58" s="11"/>
      <c r="J58" s="12"/>
      <c r="K58" s="12"/>
      <c r="L58" s="12"/>
      <c r="M58" s="12"/>
      <c r="N58" s="12"/>
      <c r="O58" s="13"/>
    </row>
    <row r="59" spans="1:18" ht="25.5" x14ac:dyDescent="0.2">
      <c r="A59" s="44">
        <f t="shared" si="3"/>
        <v>28</v>
      </c>
      <c r="B59" s="10" t="s">
        <v>91</v>
      </c>
      <c r="C59" s="11" t="s">
        <v>58</v>
      </c>
      <c r="D59" s="11">
        <v>17</v>
      </c>
      <c r="E59" s="11"/>
      <c r="F59" s="11"/>
      <c r="G59" s="12"/>
      <c r="H59" s="11"/>
      <c r="I59" s="11"/>
      <c r="J59" s="12"/>
      <c r="K59" s="12"/>
      <c r="L59" s="12"/>
      <c r="M59" s="12"/>
      <c r="N59" s="12"/>
      <c r="O59" s="13"/>
    </row>
    <row r="60" spans="1:18" x14ac:dyDescent="0.2">
      <c r="A60" s="44">
        <f t="shared" si="3"/>
        <v>29</v>
      </c>
      <c r="B60" s="19" t="s">
        <v>92</v>
      </c>
      <c r="C60" s="11" t="s">
        <v>58</v>
      </c>
      <c r="D60" s="11">
        <v>17</v>
      </c>
      <c r="E60" s="11"/>
      <c r="F60" s="11"/>
      <c r="G60" s="12"/>
      <c r="H60" s="11"/>
      <c r="I60" s="11"/>
      <c r="J60" s="12"/>
      <c r="K60" s="12"/>
      <c r="L60" s="12"/>
      <c r="M60" s="12"/>
      <c r="N60" s="12"/>
      <c r="O60" s="13"/>
    </row>
    <row r="61" spans="1:18" ht="25.5" x14ac:dyDescent="0.2">
      <c r="A61" s="44">
        <f t="shared" si="3"/>
        <v>30</v>
      </c>
      <c r="B61" s="10" t="s">
        <v>93</v>
      </c>
      <c r="C61" s="11" t="s">
        <v>45</v>
      </c>
      <c r="D61" s="11">
        <v>9.6999999999999993</v>
      </c>
      <c r="E61" s="11"/>
      <c r="F61" s="11"/>
      <c r="G61" s="12"/>
      <c r="H61" s="11"/>
      <c r="I61" s="11"/>
      <c r="J61" s="12"/>
      <c r="K61" s="12"/>
      <c r="L61" s="12"/>
      <c r="M61" s="12"/>
      <c r="N61" s="12"/>
      <c r="O61" s="13"/>
    </row>
    <row r="62" spans="1:18" x14ac:dyDescent="0.2">
      <c r="A62" s="44">
        <f t="shared" si="3"/>
        <v>31</v>
      </c>
      <c r="B62" s="19" t="s">
        <v>94</v>
      </c>
      <c r="C62" s="11" t="s">
        <v>45</v>
      </c>
      <c r="D62" s="11">
        <v>39</v>
      </c>
      <c r="E62" s="11"/>
      <c r="F62" s="11"/>
      <c r="G62" s="12"/>
      <c r="H62" s="11"/>
      <c r="I62" s="11"/>
      <c r="J62" s="12"/>
      <c r="K62" s="12"/>
      <c r="L62" s="12"/>
      <c r="M62" s="12"/>
      <c r="N62" s="12"/>
      <c r="O62" s="13"/>
    </row>
    <row r="63" spans="1:18" ht="25.5" x14ac:dyDescent="0.2">
      <c r="A63" s="44">
        <f t="shared" si="3"/>
        <v>32</v>
      </c>
      <c r="B63" s="10" t="s">
        <v>95</v>
      </c>
      <c r="C63" s="11" t="s">
        <v>58</v>
      </c>
      <c r="D63" s="11">
        <v>13.1</v>
      </c>
      <c r="E63" s="11"/>
      <c r="F63" s="11"/>
      <c r="G63" s="12"/>
      <c r="H63" s="11"/>
      <c r="I63" s="11"/>
      <c r="J63" s="12"/>
      <c r="K63" s="12"/>
      <c r="L63" s="12"/>
      <c r="M63" s="12"/>
      <c r="N63" s="12"/>
      <c r="O63" s="13"/>
    </row>
    <row r="64" spans="1:18" s="70" customFormat="1" x14ac:dyDescent="0.2">
      <c r="A64" s="44"/>
      <c r="B64" s="66" t="s">
        <v>97</v>
      </c>
      <c r="C64" s="67"/>
      <c r="D64" s="67"/>
      <c r="E64" s="67"/>
      <c r="F64" s="67"/>
      <c r="G64" s="68"/>
      <c r="H64" s="67"/>
      <c r="I64" s="67"/>
      <c r="J64" s="68"/>
      <c r="K64" s="68"/>
      <c r="L64" s="68"/>
      <c r="M64" s="68"/>
      <c r="N64" s="68"/>
      <c r="O64" s="69"/>
      <c r="R64" s="71"/>
    </row>
    <row r="65" spans="1:15" x14ac:dyDescent="0.2">
      <c r="A65" s="44"/>
      <c r="B65" s="19"/>
      <c r="C65" s="11"/>
      <c r="D65" s="11"/>
      <c r="E65" s="11"/>
      <c r="F65" s="11"/>
      <c r="G65" s="12"/>
      <c r="H65" s="11"/>
      <c r="I65" s="11"/>
      <c r="J65" s="12"/>
      <c r="K65" s="12"/>
      <c r="L65" s="12"/>
      <c r="M65" s="12"/>
      <c r="N65" s="12"/>
      <c r="O65" s="13"/>
    </row>
    <row r="66" spans="1:15" x14ac:dyDescent="0.2">
      <c r="A66" s="44"/>
      <c r="B66" s="56" t="s">
        <v>98</v>
      </c>
      <c r="C66" s="11"/>
      <c r="D66" s="11"/>
      <c r="E66" s="11"/>
      <c r="F66" s="11"/>
      <c r="G66" s="12"/>
      <c r="H66" s="11"/>
      <c r="I66" s="11"/>
      <c r="J66" s="12"/>
      <c r="K66" s="12"/>
      <c r="L66" s="12"/>
      <c r="M66" s="12"/>
      <c r="N66" s="12"/>
      <c r="O66" s="13"/>
    </row>
    <row r="67" spans="1:15" x14ac:dyDescent="0.2">
      <c r="A67" s="44"/>
      <c r="B67" s="56" t="s">
        <v>99</v>
      </c>
      <c r="C67" s="11"/>
      <c r="D67" s="11"/>
      <c r="E67" s="11"/>
      <c r="F67" s="11"/>
      <c r="G67" s="12"/>
      <c r="H67" s="11"/>
      <c r="I67" s="11"/>
      <c r="J67" s="12"/>
      <c r="K67" s="12"/>
      <c r="L67" s="12"/>
      <c r="M67" s="12"/>
      <c r="N67" s="12"/>
      <c r="O67" s="13"/>
    </row>
    <row r="68" spans="1:15" x14ac:dyDescent="0.2">
      <c r="A68" s="44">
        <f>A63+1</f>
        <v>33</v>
      </c>
      <c r="B68" s="19" t="s">
        <v>105</v>
      </c>
      <c r="C68" s="11" t="s">
        <v>29</v>
      </c>
      <c r="D68" s="11">
        <v>38</v>
      </c>
      <c r="E68" s="11"/>
      <c r="F68" s="11"/>
      <c r="G68" s="12"/>
      <c r="H68" s="11"/>
      <c r="I68" s="11"/>
      <c r="J68" s="12"/>
      <c r="K68" s="12"/>
      <c r="L68" s="12"/>
      <c r="M68" s="12"/>
      <c r="N68" s="12"/>
      <c r="O68" s="13"/>
    </row>
    <row r="69" spans="1:15" x14ac:dyDescent="0.2">
      <c r="A69" s="44">
        <f>A68+1</f>
        <v>34</v>
      </c>
      <c r="B69" s="19" t="s">
        <v>107</v>
      </c>
      <c r="C69" s="11" t="s">
        <v>47</v>
      </c>
      <c r="D69" s="11">
        <v>1</v>
      </c>
      <c r="E69" s="11"/>
      <c r="F69" s="11"/>
      <c r="G69" s="12"/>
      <c r="H69" s="11"/>
      <c r="I69" s="11"/>
      <c r="J69" s="12"/>
      <c r="K69" s="12"/>
      <c r="L69" s="12"/>
      <c r="M69" s="12"/>
      <c r="N69" s="12"/>
      <c r="O69" s="13"/>
    </row>
    <row r="70" spans="1:15" ht="25.5" x14ac:dyDescent="0.2">
      <c r="A70" s="44">
        <f t="shared" ref="A70:A71" si="4">A69+1</f>
        <v>35</v>
      </c>
      <c r="B70" s="10" t="s">
        <v>106</v>
      </c>
      <c r="C70" s="11" t="s">
        <v>29</v>
      </c>
      <c r="D70" s="11">
        <v>42.3</v>
      </c>
      <c r="E70" s="11"/>
      <c r="F70" s="11"/>
      <c r="G70" s="12"/>
      <c r="H70" s="11"/>
      <c r="I70" s="11"/>
      <c r="J70" s="12"/>
      <c r="K70" s="12"/>
      <c r="L70" s="12"/>
      <c r="M70" s="12"/>
      <c r="N70" s="12"/>
      <c r="O70" s="13"/>
    </row>
    <row r="71" spans="1:15" x14ac:dyDescent="0.2">
      <c r="A71" s="44">
        <f t="shared" si="4"/>
        <v>36</v>
      </c>
      <c r="B71" s="19" t="s">
        <v>100</v>
      </c>
      <c r="C71" s="11" t="s">
        <v>45</v>
      </c>
      <c r="D71" s="11">
        <f>6+6.9</f>
        <v>12.9</v>
      </c>
      <c r="E71" s="11"/>
      <c r="F71" s="11"/>
      <c r="G71" s="12"/>
      <c r="H71" s="11"/>
      <c r="I71" s="11"/>
      <c r="J71" s="12"/>
      <c r="K71" s="12"/>
      <c r="L71" s="12"/>
      <c r="M71" s="12"/>
      <c r="N71" s="12"/>
      <c r="O71" s="13"/>
    </row>
    <row r="72" spans="1:15" x14ac:dyDescent="0.2">
      <c r="A72" s="44"/>
      <c r="B72" s="19" t="s">
        <v>102</v>
      </c>
      <c r="C72" s="11" t="s">
        <v>101</v>
      </c>
      <c r="D72" s="11">
        <f>0.38</f>
        <v>0.38</v>
      </c>
      <c r="E72" s="11"/>
      <c r="F72" s="11"/>
      <c r="G72" s="12"/>
      <c r="H72" s="11"/>
      <c r="I72" s="11"/>
      <c r="J72" s="12"/>
      <c r="K72" s="12"/>
      <c r="L72" s="12"/>
      <c r="M72" s="12"/>
      <c r="N72" s="12"/>
      <c r="O72" s="13"/>
    </row>
    <row r="73" spans="1:15" x14ac:dyDescent="0.2">
      <c r="A73" s="44"/>
      <c r="B73" s="19" t="s">
        <v>103</v>
      </c>
      <c r="C73" s="11" t="s">
        <v>47</v>
      </c>
      <c r="D73" s="11">
        <v>1</v>
      </c>
      <c r="E73" s="11"/>
      <c r="F73" s="11"/>
      <c r="G73" s="12"/>
      <c r="H73" s="11"/>
      <c r="I73" s="11"/>
      <c r="J73" s="12"/>
      <c r="K73" s="12"/>
      <c r="L73" s="12"/>
      <c r="M73" s="12"/>
      <c r="N73" s="12"/>
      <c r="O73" s="13"/>
    </row>
    <row r="74" spans="1:15" x14ac:dyDescent="0.2">
      <c r="A74" s="44">
        <f>A71+1</f>
        <v>37</v>
      </c>
      <c r="B74" s="19" t="s">
        <v>104</v>
      </c>
      <c r="C74" s="11" t="s">
        <v>45</v>
      </c>
      <c r="D74" s="11">
        <v>87.6</v>
      </c>
      <c r="E74" s="11"/>
      <c r="F74" s="11"/>
      <c r="G74" s="12"/>
      <c r="H74" s="11"/>
      <c r="I74" s="11"/>
      <c r="J74" s="12"/>
      <c r="K74" s="12"/>
      <c r="L74" s="12"/>
      <c r="M74" s="12"/>
      <c r="N74" s="12"/>
      <c r="O74" s="13"/>
    </row>
    <row r="75" spans="1:15" x14ac:dyDescent="0.2">
      <c r="A75" s="44"/>
      <c r="B75" s="19" t="s">
        <v>102</v>
      </c>
      <c r="C75" s="11" t="s">
        <v>101</v>
      </c>
      <c r="D75" s="11">
        <f>1.45</f>
        <v>1.45</v>
      </c>
      <c r="E75" s="11"/>
      <c r="F75" s="11"/>
      <c r="G75" s="12"/>
      <c r="H75" s="11"/>
      <c r="I75" s="11"/>
      <c r="J75" s="12"/>
      <c r="K75" s="12"/>
      <c r="L75" s="12"/>
      <c r="M75" s="12"/>
      <c r="N75" s="12"/>
      <c r="O75" s="13"/>
    </row>
    <row r="76" spans="1:15" x14ac:dyDescent="0.2">
      <c r="A76" s="44"/>
      <c r="B76" s="19" t="s">
        <v>103</v>
      </c>
      <c r="C76" s="11" t="s">
        <v>47</v>
      </c>
      <c r="D76" s="11">
        <v>1</v>
      </c>
      <c r="E76" s="11"/>
      <c r="F76" s="11"/>
      <c r="G76" s="12"/>
      <c r="H76" s="11"/>
      <c r="I76" s="11"/>
      <c r="J76" s="12"/>
      <c r="K76" s="12"/>
      <c r="L76" s="12"/>
      <c r="M76" s="12"/>
      <c r="N76" s="12"/>
      <c r="O76" s="13"/>
    </row>
    <row r="77" spans="1:15" ht="38.25" x14ac:dyDescent="0.2">
      <c r="A77" s="44">
        <f>A74+1</f>
        <v>38</v>
      </c>
      <c r="B77" s="10" t="s">
        <v>111</v>
      </c>
      <c r="C77" s="11" t="s">
        <v>29</v>
      </c>
      <c r="D77" s="11">
        <v>42.3</v>
      </c>
      <c r="E77" s="11"/>
      <c r="F77" s="11"/>
      <c r="G77" s="12"/>
      <c r="H77" s="11"/>
      <c r="I77" s="11"/>
      <c r="J77" s="12"/>
      <c r="K77" s="12"/>
      <c r="L77" s="12"/>
      <c r="M77" s="12"/>
      <c r="N77" s="12"/>
      <c r="O77" s="13"/>
    </row>
    <row r="78" spans="1:15" x14ac:dyDescent="0.2">
      <c r="A78" s="44">
        <f>A77+1</f>
        <v>39</v>
      </c>
      <c r="B78" s="19" t="s">
        <v>109</v>
      </c>
      <c r="C78" s="11" t="s">
        <v>29</v>
      </c>
      <c r="D78" s="11">
        <v>42.3</v>
      </c>
      <c r="E78" s="11"/>
      <c r="F78" s="11"/>
      <c r="G78" s="12"/>
      <c r="H78" s="11"/>
      <c r="I78" s="11"/>
      <c r="J78" s="12"/>
      <c r="K78" s="12"/>
      <c r="L78" s="12"/>
      <c r="M78" s="12"/>
      <c r="N78" s="12"/>
      <c r="O78" s="13"/>
    </row>
    <row r="79" spans="1:15" x14ac:dyDescent="0.2">
      <c r="A79" s="44"/>
      <c r="B79" s="19" t="s">
        <v>110</v>
      </c>
      <c r="C79" s="11" t="s">
        <v>29</v>
      </c>
      <c r="D79" s="11">
        <f>D78*1.1</f>
        <v>46.53</v>
      </c>
      <c r="E79" s="11"/>
      <c r="F79" s="11"/>
      <c r="G79" s="12"/>
      <c r="H79" s="11"/>
      <c r="I79" s="11"/>
      <c r="J79" s="12"/>
      <c r="K79" s="12"/>
      <c r="L79" s="12"/>
      <c r="M79" s="12"/>
      <c r="N79" s="12"/>
      <c r="O79" s="13"/>
    </row>
    <row r="80" spans="1:15" x14ac:dyDescent="0.2">
      <c r="A80" s="44"/>
      <c r="B80" s="19" t="s">
        <v>108</v>
      </c>
      <c r="C80" s="11" t="s">
        <v>59</v>
      </c>
      <c r="D80" s="11">
        <v>850</v>
      </c>
      <c r="E80" s="11"/>
      <c r="F80" s="11"/>
      <c r="G80" s="12"/>
      <c r="H80" s="11"/>
      <c r="I80" s="11"/>
      <c r="J80" s="12"/>
      <c r="K80" s="12"/>
      <c r="L80" s="12"/>
      <c r="M80" s="12"/>
      <c r="N80" s="12"/>
      <c r="O80" s="13"/>
    </row>
    <row r="81" spans="1:18" s="70" customFormat="1" x14ac:dyDescent="0.2">
      <c r="A81" s="44"/>
      <c r="B81" s="66" t="s">
        <v>112</v>
      </c>
      <c r="C81" s="67"/>
      <c r="D81" s="67"/>
      <c r="E81" s="67"/>
      <c r="F81" s="67"/>
      <c r="G81" s="68"/>
      <c r="H81" s="67"/>
      <c r="I81" s="67"/>
      <c r="J81" s="68"/>
      <c r="K81" s="68"/>
      <c r="L81" s="68"/>
      <c r="M81" s="68"/>
      <c r="N81" s="68"/>
      <c r="O81" s="69"/>
      <c r="R81" s="71"/>
    </row>
    <row r="82" spans="1:18" x14ac:dyDescent="0.2">
      <c r="A82" s="44"/>
      <c r="B82" s="19"/>
      <c r="C82" s="11"/>
      <c r="D82" s="11"/>
      <c r="E82" s="11"/>
      <c r="F82" s="11"/>
      <c r="G82" s="12"/>
      <c r="H82" s="11"/>
      <c r="I82" s="11"/>
      <c r="J82" s="12"/>
      <c r="K82" s="12"/>
      <c r="L82" s="12"/>
      <c r="M82" s="12"/>
      <c r="N82" s="12"/>
      <c r="O82" s="13"/>
    </row>
    <row r="83" spans="1:18" x14ac:dyDescent="0.2">
      <c r="A83" s="44"/>
      <c r="B83" s="56" t="s">
        <v>115</v>
      </c>
      <c r="C83" s="11"/>
      <c r="D83" s="11"/>
      <c r="E83" s="11"/>
      <c r="F83" s="11"/>
      <c r="G83" s="12"/>
      <c r="H83" s="11"/>
      <c r="I83" s="11"/>
      <c r="J83" s="12"/>
      <c r="K83" s="12"/>
      <c r="L83" s="12"/>
      <c r="M83" s="12"/>
      <c r="N83" s="12"/>
      <c r="O83" s="13"/>
    </row>
    <row r="84" spans="1:18" ht="25.5" x14ac:dyDescent="0.2">
      <c r="A84" s="44">
        <f>A78+1</f>
        <v>40</v>
      </c>
      <c r="B84" s="10" t="s">
        <v>113</v>
      </c>
      <c r="C84" s="11" t="s">
        <v>114</v>
      </c>
      <c r="D84" s="11">
        <v>16</v>
      </c>
      <c r="E84" s="11"/>
      <c r="F84" s="11"/>
      <c r="G84" s="12"/>
      <c r="H84" s="11"/>
      <c r="I84" s="11"/>
      <c r="J84" s="12"/>
      <c r="K84" s="12"/>
      <c r="L84" s="12"/>
      <c r="M84" s="12"/>
      <c r="N84" s="12"/>
      <c r="O84" s="13"/>
    </row>
    <row r="85" spans="1:18" s="70" customFormat="1" x14ac:dyDescent="0.2">
      <c r="A85" s="44"/>
      <c r="B85" s="86" t="s">
        <v>116</v>
      </c>
      <c r="C85" s="67"/>
      <c r="D85" s="67"/>
      <c r="E85" s="67"/>
      <c r="F85" s="67"/>
      <c r="G85" s="68"/>
      <c r="H85" s="67"/>
      <c r="I85" s="67"/>
      <c r="J85" s="68"/>
      <c r="K85" s="68"/>
      <c r="L85" s="68"/>
      <c r="M85" s="68"/>
      <c r="N85" s="68"/>
      <c r="O85" s="69"/>
      <c r="R85" s="71"/>
    </row>
    <row r="86" spans="1:18" s="20" customFormat="1" x14ac:dyDescent="0.2">
      <c r="A86" s="44"/>
      <c r="B86" s="19"/>
      <c r="C86" s="11"/>
      <c r="D86" s="11"/>
      <c r="E86" s="11"/>
      <c r="F86" s="11"/>
      <c r="G86" s="12"/>
      <c r="H86" s="11"/>
      <c r="I86" s="11"/>
      <c r="J86" s="12"/>
      <c r="K86" s="12"/>
      <c r="L86" s="12"/>
      <c r="M86" s="12"/>
      <c r="N86" s="12"/>
      <c r="O86" s="13"/>
      <c r="R86" s="50"/>
    </row>
    <row r="87" spans="1:18" ht="25.5" x14ac:dyDescent="0.2">
      <c r="A87" s="44"/>
      <c r="B87" s="67" t="s">
        <v>117</v>
      </c>
      <c r="C87" s="11"/>
      <c r="D87" s="11"/>
      <c r="E87" s="11"/>
      <c r="F87" s="11"/>
      <c r="G87" s="12"/>
      <c r="H87" s="11"/>
      <c r="I87" s="11"/>
      <c r="J87" s="12"/>
      <c r="K87" s="12"/>
      <c r="L87" s="12"/>
      <c r="M87" s="12"/>
      <c r="N87" s="12"/>
      <c r="O87" s="13"/>
    </row>
    <row r="88" spans="1:18" ht="25.5" x14ac:dyDescent="0.2">
      <c r="A88" s="44">
        <f>A84+1</f>
        <v>41</v>
      </c>
      <c r="B88" s="10" t="s">
        <v>122</v>
      </c>
      <c r="C88" s="11" t="s">
        <v>120</v>
      </c>
      <c r="D88" s="11">
        <v>3</v>
      </c>
      <c r="E88" s="11"/>
      <c r="F88" s="11"/>
      <c r="G88" s="12"/>
      <c r="H88" s="11"/>
      <c r="I88" s="11"/>
      <c r="J88" s="12"/>
      <c r="K88" s="12"/>
      <c r="L88" s="12"/>
      <c r="M88" s="12"/>
      <c r="N88" s="12"/>
      <c r="O88" s="13"/>
    </row>
    <row r="89" spans="1:18" ht="25.5" x14ac:dyDescent="0.2">
      <c r="A89" s="44">
        <f>A88+1</f>
        <v>42</v>
      </c>
      <c r="B89" s="10" t="s">
        <v>121</v>
      </c>
      <c r="C89" s="11" t="s">
        <v>29</v>
      </c>
      <c r="D89" s="11">
        <v>4.3</v>
      </c>
      <c r="E89" s="11"/>
      <c r="F89" s="11"/>
      <c r="G89" s="12"/>
      <c r="H89" s="11"/>
      <c r="I89" s="11"/>
      <c r="J89" s="12"/>
      <c r="K89" s="12"/>
      <c r="L89" s="12"/>
      <c r="M89" s="12"/>
      <c r="N89" s="12"/>
      <c r="O89" s="13"/>
    </row>
    <row r="90" spans="1:18" x14ac:dyDescent="0.2">
      <c r="A90" s="44">
        <f t="shared" ref="A90:A102" si="5">A89+1</f>
        <v>43</v>
      </c>
      <c r="B90" s="19" t="s">
        <v>137</v>
      </c>
      <c r="C90" s="11" t="s">
        <v>29</v>
      </c>
      <c r="D90" s="11">
        <v>146</v>
      </c>
      <c r="E90" s="11"/>
      <c r="F90" s="11"/>
      <c r="G90" s="12"/>
      <c r="H90" s="11"/>
      <c r="I90" s="11"/>
      <c r="J90" s="12"/>
      <c r="K90" s="12"/>
      <c r="L90" s="12"/>
      <c r="M90" s="12"/>
      <c r="N90" s="12"/>
      <c r="O90" s="13"/>
    </row>
    <row r="91" spans="1:18" x14ac:dyDescent="0.2">
      <c r="A91" s="44">
        <f t="shared" si="5"/>
        <v>44</v>
      </c>
      <c r="B91" s="19" t="s">
        <v>136</v>
      </c>
      <c r="C91" s="11" t="s">
        <v>29</v>
      </c>
      <c r="D91" s="11">
        <v>42.5</v>
      </c>
      <c r="E91" s="11"/>
      <c r="F91" s="11"/>
      <c r="G91" s="12"/>
      <c r="H91" s="11"/>
      <c r="I91" s="11"/>
      <c r="J91" s="12"/>
      <c r="K91" s="12"/>
      <c r="L91" s="12"/>
      <c r="M91" s="12"/>
      <c r="N91" s="12"/>
      <c r="O91" s="13"/>
    </row>
    <row r="92" spans="1:18" x14ac:dyDescent="0.2">
      <c r="A92" s="44">
        <f t="shared" si="5"/>
        <v>45</v>
      </c>
      <c r="B92" s="19" t="s">
        <v>138</v>
      </c>
      <c r="C92" s="11" t="s">
        <v>29</v>
      </c>
      <c r="D92" s="11">
        <v>146</v>
      </c>
      <c r="E92" s="11"/>
      <c r="F92" s="11"/>
      <c r="G92" s="12"/>
      <c r="H92" s="11"/>
      <c r="I92" s="11"/>
      <c r="J92" s="12"/>
      <c r="K92" s="12"/>
      <c r="L92" s="12"/>
      <c r="M92" s="12"/>
      <c r="N92" s="12"/>
      <c r="O92" s="13"/>
    </row>
    <row r="93" spans="1:18" x14ac:dyDescent="0.2">
      <c r="A93" s="44">
        <f t="shared" si="5"/>
        <v>46</v>
      </c>
      <c r="B93" s="19" t="s">
        <v>139</v>
      </c>
      <c r="C93" s="11" t="s">
        <v>29</v>
      </c>
      <c r="D93" s="11">
        <f>D91</f>
        <v>42.5</v>
      </c>
      <c r="E93" s="11"/>
      <c r="F93" s="11"/>
      <c r="G93" s="12"/>
      <c r="H93" s="11"/>
      <c r="I93" s="11"/>
      <c r="J93" s="12"/>
      <c r="K93" s="12"/>
      <c r="L93" s="12"/>
      <c r="M93" s="12"/>
      <c r="N93" s="12"/>
      <c r="O93" s="13"/>
    </row>
    <row r="94" spans="1:18" x14ac:dyDescent="0.2">
      <c r="A94" s="44">
        <f t="shared" si="5"/>
        <v>47</v>
      </c>
      <c r="B94" s="19" t="s">
        <v>140</v>
      </c>
      <c r="C94" s="11" t="s">
        <v>29</v>
      </c>
      <c r="D94" s="11">
        <v>42.5</v>
      </c>
      <c r="E94" s="11"/>
      <c r="F94" s="11"/>
      <c r="G94" s="12"/>
      <c r="H94" s="11"/>
      <c r="I94" s="11"/>
      <c r="J94" s="12"/>
      <c r="K94" s="12"/>
      <c r="L94" s="12"/>
      <c r="M94" s="12"/>
      <c r="N94" s="12"/>
      <c r="O94" s="13"/>
    </row>
    <row r="95" spans="1:18" x14ac:dyDescent="0.2">
      <c r="A95" s="44">
        <f t="shared" si="5"/>
        <v>48</v>
      </c>
      <c r="B95" s="19" t="s">
        <v>141</v>
      </c>
      <c r="C95" s="11" t="s">
        <v>29</v>
      </c>
      <c r="D95" s="11">
        <v>78.2</v>
      </c>
      <c r="E95" s="11"/>
      <c r="F95" s="11"/>
      <c r="G95" s="12"/>
      <c r="H95" s="11"/>
      <c r="I95" s="11"/>
      <c r="J95" s="12"/>
      <c r="K95" s="12"/>
      <c r="L95" s="12"/>
      <c r="M95" s="12"/>
      <c r="N95" s="12"/>
      <c r="O95" s="13"/>
    </row>
    <row r="96" spans="1:18" ht="25.5" x14ac:dyDescent="0.2">
      <c r="A96" s="44">
        <f t="shared" si="5"/>
        <v>49</v>
      </c>
      <c r="B96" s="10" t="s">
        <v>144</v>
      </c>
      <c r="C96" s="11" t="s">
        <v>29</v>
      </c>
      <c r="D96" s="11">
        <v>118</v>
      </c>
      <c r="E96" s="11"/>
      <c r="F96" s="11"/>
      <c r="G96" s="12"/>
      <c r="H96" s="11"/>
      <c r="I96" s="11"/>
      <c r="J96" s="12"/>
      <c r="K96" s="12"/>
      <c r="L96" s="12"/>
      <c r="M96" s="12"/>
      <c r="N96" s="12"/>
      <c r="O96" s="13"/>
    </row>
    <row r="97" spans="1:18" x14ac:dyDescent="0.2">
      <c r="A97" s="44">
        <f t="shared" si="5"/>
        <v>50</v>
      </c>
      <c r="B97" s="19" t="s">
        <v>145</v>
      </c>
      <c r="C97" s="11" t="s">
        <v>29</v>
      </c>
      <c r="D97" s="11">
        <f>D92-D96</f>
        <v>28</v>
      </c>
      <c r="E97" s="11"/>
      <c r="F97" s="11"/>
      <c r="G97" s="12"/>
      <c r="H97" s="11"/>
      <c r="I97" s="11"/>
      <c r="J97" s="12"/>
      <c r="K97" s="12"/>
      <c r="L97" s="12"/>
      <c r="M97" s="12"/>
      <c r="N97" s="12"/>
      <c r="O97" s="13"/>
    </row>
    <row r="98" spans="1:18" x14ac:dyDescent="0.2">
      <c r="A98" s="44">
        <f t="shared" si="5"/>
        <v>51</v>
      </c>
      <c r="B98" s="19" t="s">
        <v>146</v>
      </c>
      <c r="C98" s="11" t="s">
        <v>45</v>
      </c>
      <c r="D98" s="11">
        <v>45</v>
      </c>
      <c r="E98" s="11"/>
      <c r="F98" s="11"/>
      <c r="G98" s="12"/>
      <c r="H98" s="11"/>
      <c r="I98" s="11"/>
      <c r="J98" s="12"/>
      <c r="K98" s="12"/>
      <c r="L98" s="12"/>
      <c r="M98" s="12"/>
      <c r="N98" s="12"/>
      <c r="O98" s="13"/>
    </row>
    <row r="99" spans="1:18" x14ac:dyDescent="0.2">
      <c r="A99" s="44">
        <f t="shared" si="5"/>
        <v>52</v>
      </c>
      <c r="B99" s="19" t="s">
        <v>147</v>
      </c>
      <c r="C99" s="11" t="s">
        <v>29</v>
      </c>
      <c r="D99" s="11">
        <f>10.3+6.3+12+7.9</f>
        <v>36.5</v>
      </c>
      <c r="E99" s="11"/>
      <c r="F99" s="11"/>
      <c r="G99" s="12"/>
      <c r="H99" s="11"/>
      <c r="I99" s="11"/>
      <c r="J99" s="12"/>
      <c r="K99" s="12"/>
      <c r="L99" s="12"/>
      <c r="M99" s="12"/>
      <c r="N99" s="12"/>
      <c r="O99" s="13"/>
    </row>
    <row r="100" spans="1:18" ht="25.5" x14ac:dyDescent="0.2">
      <c r="A100" s="44">
        <f t="shared" si="5"/>
        <v>53</v>
      </c>
      <c r="B100" s="10" t="s">
        <v>148</v>
      </c>
      <c r="C100" s="11" t="s">
        <v>45</v>
      </c>
      <c r="D100" s="11">
        <v>50</v>
      </c>
      <c r="E100" s="11"/>
      <c r="F100" s="11"/>
      <c r="G100" s="12"/>
      <c r="H100" s="11"/>
      <c r="I100" s="11"/>
      <c r="J100" s="12"/>
      <c r="K100" s="12"/>
      <c r="L100" s="12"/>
      <c r="M100" s="12"/>
      <c r="N100" s="12"/>
      <c r="O100" s="13"/>
    </row>
    <row r="101" spans="1:18" x14ac:dyDescent="0.2">
      <c r="A101" s="44">
        <f t="shared" si="5"/>
        <v>54</v>
      </c>
      <c r="B101" s="19" t="s">
        <v>149</v>
      </c>
      <c r="C101" s="11" t="s">
        <v>29</v>
      </c>
      <c r="D101" s="11">
        <f>2+2.7+1.2</f>
        <v>5.9</v>
      </c>
      <c r="E101" s="11"/>
      <c r="F101" s="11"/>
      <c r="G101" s="12"/>
      <c r="H101" s="11"/>
      <c r="I101" s="11"/>
      <c r="J101" s="12"/>
      <c r="K101" s="12"/>
      <c r="L101" s="12"/>
      <c r="M101" s="12"/>
      <c r="N101" s="12"/>
      <c r="O101" s="13"/>
    </row>
    <row r="102" spans="1:18" x14ac:dyDescent="0.2">
      <c r="A102" s="44">
        <f t="shared" si="5"/>
        <v>55</v>
      </c>
      <c r="B102" s="19" t="s">
        <v>152</v>
      </c>
      <c r="C102" s="11" t="s">
        <v>120</v>
      </c>
      <c r="D102" s="11">
        <v>1</v>
      </c>
      <c r="E102" s="11"/>
      <c r="F102" s="11"/>
      <c r="G102" s="12"/>
      <c r="H102" s="11"/>
      <c r="I102" s="11"/>
      <c r="J102" s="12"/>
      <c r="K102" s="12"/>
      <c r="L102" s="12"/>
      <c r="M102" s="12"/>
      <c r="N102" s="12"/>
      <c r="O102" s="13"/>
    </row>
    <row r="103" spans="1:18" s="70" customFormat="1" x14ac:dyDescent="0.2">
      <c r="A103" s="44"/>
      <c r="B103" s="66" t="s">
        <v>150</v>
      </c>
      <c r="C103" s="67"/>
      <c r="D103" s="67"/>
      <c r="E103" s="67"/>
      <c r="F103" s="67"/>
      <c r="G103" s="68"/>
      <c r="H103" s="67"/>
      <c r="I103" s="67"/>
      <c r="J103" s="68"/>
      <c r="K103" s="68"/>
      <c r="L103" s="68"/>
      <c r="M103" s="68"/>
      <c r="N103" s="68"/>
      <c r="O103" s="69"/>
      <c r="R103" s="71"/>
    </row>
    <row r="104" spans="1:18" x14ac:dyDescent="0.2">
      <c r="A104" s="44"/>
      <c r="B104" s="19"/>
      <c r="C104" s="11"/>
      <c r="D104" s="11"/>
      <c r="E104" s="11"/>
      <c r="F104" s="11"/>
      <c r="G104" s="12"/>
      <c r="H104" s="11"/>
      <c r="I104" s="11"/>
      <c r="J104" s="12"/>
      <c r="K104" s="12"/>
      <c r="L104" s="12"/>
      <c r="M104" s="12"/>
      <c r="N104" s="12"/>
      <c r="O104" s="13"/>
    </row>
    <row r="105" spans="1:18" ht="25.5" x14ac:dyDescent="0.2">
      <c r="A105" s="44"/>
      <c r="B105" s="67" t="s">
        <v>151</v>
      </c>
      <c r="C105" s="11"/>
      <c r="D105" s="11"/>
      <c r="E105" s="11"/>
      <c r="F105" s="11"/>
      <c r="G105" s="12"/>
      <c r="H105" s="11"/>
      <c r="I105" s="11"/>
      <c r="J105" s="12"/>
      <c r="K105" s="12"/>
      <c r="L105" s="12"/>
      <c r="M105" s="12"/>
      <c r="N105" s="12"/>
      <c r="O105" s="13"/>
    </row>
    <row r="106" spans="1:18" ht="25.5" x14ac:dyDescent="0.2">
      <c r="A106" s="44">
        <f>A102+1</f>
        <v>56</v>
      </c>
      <c r="B106" s="10" t="s">
        <v>153</v>
      </c>
      <c r="C106" s="11" t="s">
        <v>29</v>
      </c>
      <c r="D106" s="11">
        <v>13.5</v>
      </c>
      <c r="E106" s="11"/>
      <c r="F106" s="11"/>
      <c r="G106" s="12"/>
      <c r="H106" s="11"/>
      <c r="I106" s="11"/>
      <c r="J106" s="12"/>
      <c r="K106" s="12"/>
      <c r="L106" s="12"/>
      <c r="M106" s="12"/>
      <c r="N106" s="12"/>
      <c r="O106" s="13"/>
      <c r="P106" s="14"/>
    </row>
    <row r="107" spans="1:18" ht="38.25" x14ac:dyDescent="0.2">
      <c r="A107" s="44">
        <f>A106+1</f>
        <v>57</v>
      </c>
      <c r="B107" s="10" t="s">
        <v>154</v>
      </c>
      <c r="C107" s="11" t="s">
        <v>29</v>
      </c>
      <c r="D107" s="11">
        <v>10.3</v>
      </c>
      <c r="E107" s="11"/>
      <c r="F107" s="11"/>
      <c r="G107" s="12"/>
      <c r="H107" s="11"/>
      <c r="I107" s="11"/>
      <c r="J107" s="12"/>
      <c r="K107" s="12"/>
      <c r="L107" s="12"/>
      <c r="M107" s="12"/>
      <c r="N107" s="12"/>
      <c r="O107" s="13"/>
      <c r="P107" s="14"/>
    </row>
    <row r="108" spans="1:18" x14ac:dyDescent="0.2">
      <c r="A108" s="44">
        <f t="shared" ref="A108:A115" si="6">A107+1</f>
        <v>58</v>
      </c>
      <c r="B108" s="19" t="s">
        <v>155</v>
      </c>
      <c r="C108" s="11" t="s">
        <v>29</v>
      </c>
      <c r="D108" s="11">
        <v>62.2</v>
      </c>
      <c r="E108" s="11"/>
      <c r="F108" s="11"/>
      <c r="G108" s="12"/>
      <c r="H108" s="11"/>
      <c r="I108" s="11"/>
      <c r="J108" s="12"/>
      <c r="K108" s="12"/>
      <c r="L108" s="12"/>
      <c r="M108" s="12"/>
      <c r="N108" s="12"/>
      <c r="O108" s="13"/>
      <c r="P108" s="14"/>
    </row>
    <row r="109" spans="1:18" ht="25.5" x14ac:dyDescent="0.2">
      <c r="A109" s="44">
        <f t="shared" si="6"/>
        <v>59</v>
      </c>
      <c r="B109" s="10" t="s">
        <v>156</v>
      </c>
      <c r="C109" s="11" t="s">
        <v>29</v>
      </c>
      <c r="D109" s="11">
        <v>97.2</v>
      </c>
      <c r="E109" s="11"/>
      <c r="F109" s="11"/>
      <c r="G109" s="12"/>
      <c r="H109" s="11"/>
      <c r="I109" s="11"/>
      <c r="J109" s="12"/>
      <c r="K109" s="12"/>
      <c r="L109" s="12"/>
      <c r="M109" s="12"/>
      <c r="N109" s="12"/>
      <c r="O109" s="13"/>
      <c r="P109" s="14"/>
    </row>
    <row r="110" spans="1:18" ht="25.5" x14ac:dyDescent="0.2">
      <c r="A110" s="44">
        <f t="shared" si="6"/>
        <v>60</v>
      </c>
      <c r="B110" s="10" t="s">
        <v>157</v>
      </c>
      <c r="C110" s="11" t="s">
        <v>29</v>
      </c>
      <c r="D110" s="11">
        <f>D109-7.9</f>
        <v>89.3</v>
      </c>
      <c r="E110" s="11"/>
      <c r="F110" s="11"/>
      <c r="G110" s="12"/>
      <c r="H110" s="11"/>
      <c r="I110" s="11"/>
      <c r="J110" s="12"/>
      <c r="K110" s="12"/>
      <c r="L110" s="12"/>
      <c r="M110" s="12"/>
      <c r="N110" s="12"/>
      <c r="O110" s="13"/>
      <c r="P110" s="14"/>
    </row>
    <row r="111" spans="1:18" x14ac:dyDescent="0.2">
      <c r="A111" s="44">
        <f t="shared" si="6"/>
        <v>61</v>
      </c>
      <c r="B111" s="19" t="s">
        <v>158</v>
      </c>
      <c r="C111" s="11" t="s">
        <v>29</v>
      </c>
      <c r="D111" s="11">
        <f>D109-D110</f>
        <v>7.9000000000000057</v>
      </c>
      <c r="E111" s="11"/>
      <c r="F111" s="11"/>
      <c r="G111" s="12"/>
      <c r="H111" s="11"/>
      <c r="I111" s="11"/>
      <c r="J111" s="12"/>
      <c r="K111" s="12"/>
      <c r="L111" s="12"/>
      <c r="M111" s="12"/>
      <c r="N111" s="12"/>
      <c r="O111" s="13"/>
      <c r="P111" s="14"/>
    </row>
    <row r="112" spans="1:18" x14ac:dyDescent="0.2">
      <c r="A112" s="44">
        <f t="shared" si="6"/>
        <v>62</v>
      </c>
      <c r="B112" s="19" t="s">
        <v>159</v>
      </c>
      <c r="C112" s="11" t="s">
        <v>45</v>
      </c>
      <c r="D112" s="11">
        <v>27</v>
      </c>
      <c r="E112" s="11"/>
      <c r="F112" s="11"/>
      <c r="G112" s="12"/>
      <c r="H112" s="11"/>
      <c r="I112" s="11"/>
      <c r="J112" s="12"/>
      <c r="K112" s="12"/>
      <c r="L112" s="12"/>
      <c r="M112" s="12"/>
      <c r="N112" s="12"/>
      <c r="O112" s="13"/>
      <c r="P112" s="14"/>
    </row>
    <row r="113" spans="1:18" x14ac:dyDescent="0.2">
      <c r="A113" s="44">
        <f t="shared" si="6"/>
        <v>63</v>
      </c>
      <c r="B113" s="19" t="s">
        <v>160</v>
      </c>
      <c r="C113" s="11" t="s">
        <v>29</v>
      </c>
      <c r="D113" s="11">
        <v>27.8</v>
      </c>
      <c r="E113" s="11"/>
      <c r="F113" s="11"/>
      <c r="G113" s="12"/>
      <c r="H113" s="11"/>
      <c r="I113" s="11"/>
      <c r="J113" s="12"/>
      <c r="K113" s="12"/>
      <c r="L113" s="12"/>
      <c r="M113" s="12"/>
      <c r="N113" s="12"/>
      <c r="O113" s="13"/>
      <c r="P113" s="14"/>
    </row>
    <row r="114" spans="1:18" ht="25.5" x14ac:dyDescent="0.2">
      <c r="A114" s="44">
        <f t="shared" si="6"/>
        <v>64</v>
      </c>
      <c r="B114" s="10" t="s">
        <v>161</v>
      </c>
      <c r="C114" s="11" t="s">
        <v>45</v>
      </c>
      <c r="D114" s="11">
        <v>28</v>
      </c>
      <c r="E114" s="11"/>
      <c r="F114" s="11"/>
      <c r="G114" s="12"/>
      <c r="H114" s="11"/>
      <c r="I114" s="11"/>
      <c r="J114" s="12"/>
      <c r="K114" s="12"/>
      <c r="L114" s="12"/>
      <c r="M114" s="12"/>
      <c r="N114" s="12"/>
      <c r="O114" s="13"/>
      <c r="P114" s="14"/>
    </row>
    <row r="115" spans="1:18" x14ac:dyDescent="0.2">
      <c r="A115" s="44">
        <f t="shared" si="6"/>
        <v>65</v>
      </c>
      <c r="B115" s="19" t="s">
        <v>162</v>
      </c>
      <c r="C115" s="11" t="s">
        <v>120</v>
      </c>
      <c r="D115" s="11">
        <v>3</v>
      </c>
      <c r="E115" s="11"/>
      <c r="F115" s="11"/>
      <c r="G115" s="12"/>
      <c r="H115" s="11"/>
      <c r="I115" s="11"/>
      <c r="J115" s="12"/>
      <c r="K115" s="12"/>
      <c r="L115" s="12"/>
      <c r="M115" s="12"/>
      <c r="N115" s="12"/>
      <c r="O115" s="13"/>
      <c r="P115" s="14"/>
    </row>
    <row r="116" spans="1:18" s="70" customFormat="1" x14ac:dyDescent="0.2">
      <c r="A116" s="44"/>
      <c r="B116" s="66" t="s">
        <v>163</v>
      </c>
      <c r="C116" s="67"/>
      <c r="D116" s="67"/>
      <c r="E116" s="67"/>
      <c r="F116" s="67"/>
      <c r="G116" s="68"/>
      <c r="H116" s="67"/>
      <c r="I116" s="67"/>
      <c r="J116" s="68"/>
      <c r="K116" s="68"/>
      <c r="L116" s="68"/>
      <c r="M116" s="68"/>
      <c r="N116" s="68"/>
      <c r="O116" s="69"/>
      <c r="R116" s="71"/>
    </row>
    <row r="117" spans="1:18" x14ac:dyDescent="0.2">
      <c r="A117" s="44"/>
      <c r="B117" s="19"/>
      <c r="C117" s="11"/>
      <c r="D117" s="11"/>
      <c r="E117" s="11"/>
      <c r="F117" s="11"/>
      <c r="G117" s="12"/>
      <c r="H117" s="11"/>
      <c r="I117" s="11"/>
      <c r="J117" s="12"/>
      <c r="K117" s="12"/>
      <c r="L117" s="12"/>
      <c r="M117" s="12"/>
      <c r="N117" s="12"/>
      <c r="O117" s="13"/>
      <c r="P117" s="14"/>
    </row>
    <row r="118" spans="1:18" x14ac:dyDescent="0.2">
      <c r="A118" s="44"/>
      <c r="B118" s="56" t="s">
        <v>164</v>
      </c>
      <c r="C118" s="11"/>
      <c r="D118" s="11"/>
      <c r="E118" s="11"/>
      <c r="F118" s="11"/>
      <c r="G118" s="12"/>
      <c r="H118" s="11"/>
      <c r="I118" s="11"/>
      <c r="J118" s="12"/>
      <c r="K118" s="12"/>
      <c r="L118" s="12"/>
      <c r="M118" s="12"/>
      <c r="N118" s="12"/>
      <c r="O118" s="13"/>
      <c r="P118" s="14"/>
    </row>
    <row r="119" spans="1:18" ht="25.5" x14ac:dyDescent="0.2">
      <c r="A119" s="44">
        <f>A115+1</f>
        <v>66</v>
      </c>
      <c r="B119" s="10" t="s">
        <v>165</v>
      </c>
      <c r="C119" s="11" t="s">
        <v>166</v>
      </c>
      <c r="D119" s="11">
        <f>61.8-17.4+52.4-19.4</f>
        <v>77.400000000000006</v>
      </c>
      <c r="E119" s="11"/>
      <c r="F119" s="11"/>
      <c r="G119" s="12"/>
      <c r="H119" s="11"/>
      <c r="I119" s="11"/>
      <c r="J119" s="12"/>
      <c r="K119" s="12"/>
      <c r="L119" s="12"/>
      <c r="M119" s="12"/>
      <c r="N119" s="12"/>
      <c r="O119" s="13"/>
      <c r="P119" s="14"/>
    </row>
    <row r="120" spans="1:18" ht="25.5" x14ac:dyDescent="0.2">
      <c r="A120" s="44">
        <f>A119+1</f>
        <v>67</v>
      </c>
      <c r="B120" s="10" t="s">
        <v>167</v>
      </c>
      <c r="C120" s="11" t="s">
        <v>47</v>
      </c>
      <c r="D120" s="11">
        <v>1</v>
      </c>
      <c r="E120" s="11"/>
      <c r="F120" s="11"/>
      <c r="G120" s="12"/>
      <c r="H120" s="11"/>
      <c r="I120" s="11"/>
      <c r="J120" s="12"/>
      <c r="K120" s="12"/>
      <c r="L120" s="12"/>
      <c r="M120" s="12"/>
      <c r="N120" s="12"/>
      <c r="O120" s="13"/>
      <c r="P120" s="14"/>
    </row>
    <row r="121" spans="1:18" s="70" customFormat="1" x14ac:dyDescent="0.2">
      <c r="A121" s="44"/>
      <c r="B121" s="66" t="s">
        <v>168</v>
      </c>
      <c r="C121" s="67"/>
      <c r="D121" s="67"/>
      <c r="E121" s="67"/>
      <c r="F121" s="67"/>
      <c r="G121" s="68"/>
      <c r="H121" s="67"/>
      <c r="I121" s="67"/>
      <c r="J121" s="68"/>
      <c r="K121" s="68"/>
      <c r="L121" s="68"/>
      <c r="M121" s="68"/>
      <c r="N121" s="68"/>
      <c r="O121" s="69"/>
      <c r="R121" s="71"/>
    </row>
    <row r="122" spans="1:18" x14ac:dyDescent="0.2">
      <c r="A122" s="44"/>
      <c r="B122" s="19"/>
      <c r="C122" s="11"/>
      <c r="D122" s="11"/>
      <c r="E122" s="11"/>
      <c r="F122" s="11"/>
      <c r="G122" s="12"/>
      <c r="H122" s="11"/>
      <c r="I122" s="11"/>
      <c r="J122" s="12"/>
      <c r="K122" s="12"/>
      <c r="L122" s="12"/>
      <c r="M122" s="12"/>
      <c r="N122" s="12"/>
      <c r="O122" s="13"/>
      <c r="P122" s="14"/>
    </row>
    <row r="123" spans="1:18" x14ac:dyDescent="0.2">
      <c r="A123" s="44"/>
      <c r="B123" s="56" t="s">
        <v>169</v>
      </c>
      <c r="C123" s="11"/>
      <c r="D123" s="11"/>
      <c r="E123" s="11"/>
      <c r="F123" s="11"/>
      <c r="G123" s="12"/>
      <c r="H123" s="11"/>
      <c r="I123" s="11"/>
      <c r="J123" s="12"/>
      <c r="K123" s="12"/>
      <c r="L123" s="12"/>
      <c r="M123" s="12"/>
      <c r="N123" s="12"/>
      <c r="O123" s="13"/>
      <c r="P123" s="14"/>
    </row>
    <row r="124" spans="1:18" x14ac:dyDescent="0.2">
      <c r="A124" s="44">
        <f>A120+1</f>
        <v>68</v>
      </c>
      <c r="B124" s="19" t="s">
        <v>170</v>
      </c>
      <c r="C124" s="11" t="s">
        <v>120</v>
      </c>
      <c r="D124" s="11">
        <v>1</v>
      </c>
      <c r="E124" s="11"/>
      <c r="F124" s="11"/>
      <c r="G124" s="12"/>
      <c r="H124" s="11"/>
      <c r="I124" s="11"/>
      <c r="J124" s="12"/>
      <c r="K124" s="12"/>
      <c r="L124" s="12"/>
      <c r="M124" s="12"/>
      <c r="N124" s="12"/>
      <c r="O124" s="13"/>
      <c r="P124" s="14"/>
    </row>
    <row r="125" spans="1:18" ht="25.5" x14ac:dyDescent="0.2">
      <c r="A125" s="44">
        <f>A124+1</f>
        <v>69</v>
      </c>
      <c r="B125" s="10" t="s">
        <v>171</v>
      </c>
      <c r="C125" s="11" t="s">
        <v>47</v>
      </c>
      <c r="D125" s="11">
        <v>1</v>
      </c>
      <c r="E125" s="11"/>
      <c r="F125" s="11"/>
      <c r="G125" s="12"/>
      <c r="H125" s="11"/>
      <c r="I125" s="11"/>
      <c r="J125" s="12"/>
      <c r="K125" s="12"/>
      <c r="L125" s="12"/>
      <c r="M125" s="12"/>
      <c r="N125" s="12"/>
      <c r="O125" s="13"/>
      <c r="P125" s="14"/>
    </row>
    <row r="126" spans="1:18" ht="25.5" x14ac:dyDescent="0.2">
      <c r="A126" s="44">
        <f t="shared" ref="A126:A130" si="7">A125+1</f>
        <v>70</v>
      </c>
      <c r="B126" s="10" t="s">
        <v>172</v>
      </c>
      <c r="C126" s="11" t="s">
        <v>47</v>
      </c>
      <c r="D126" s="11">
        <v>1</v>
      </c>
      <c r="E126" s="11"/>
      <c r="F126" s="11"/>
      <c r="G126" s="12"/>
      <c r="H126" s="11"/>
      <c r="I126" s="11"/>
      <c r="J126" s="12"/>
      <c r="K126" s="12"/>
      <c r="L126" s="12"/>
      <c r="M126" s="12"/>
      <c r="N126" s="12"/>
      <c r="O126" s="13"/>
      <c r="P126" s="14"/>
    </row>
    <row r="127" spans="1:18" ht="25.5" x14ac:dyDescent="0.2">
      <c r="A127" s="44">
        <f t="shared" si="7"/>
        <v>71</v>
      </c>
      <c r="B127" s="10" t="s">
        <v>173</v>
      </c>
      <c r="C127" s="11" t="s">
        <v>47</v>
      </c>
      <c r="D127" s="11">
        <v>1</v>
      </c>
      <c r="E127" s="11"/>
      <c r="F127" s="11"/>
      <c r="G127" s="12"/>
      <c r="H127" s="11"/>
      <c r="I127" s="11"/>
      <c r="J127" s="12"/>
      <c r="K127" s="12"/>
      <c r="L127" s="12"/>
      <c r="M127" s="12"/>
      <c r="N127" s="12"/>
      <c r="O127" s="13"/>
      <c r="P127" s="14"/>
    </row>
    <row r="128" spans="1:18" x14ac:dyDescent="0.2">
      <c r="A128" s="44">
        <f t="shared" si="7"/>
        <v>72</v>
      </c>
      <c r="B128" s="10" t="s">
        <v>174</v>
      </c>
      <c r="C128" s="11" t="s">
        <v>47</v>
      </c>
      <c r="D128" s="11">
        <v>5</v>
      </c>
      <c r="E128" s="11"/>
      <c r="F128" s="11"/>
      <c r="G128" s="12"/>
      <c r="H128" s="11"/>
      <c r="I128" s="11"/>
      <c r="J128" s="12"/>
      <c r="K128" s="12"/>
      <c r="L128" s="12"/>
      <c r="M128" s="12"/>
      <c r="N128" s="12"/>
      <c r="O128" s="13"/>
      <c r="P128" s="14"/>
    </row>
    <row r="129" spans="1:18" x14ac:dyDescent="0.2">
      <c r="A129" s="44">
        <f t="shared" si="7"/>
        <v>73</v>
      </c>
      <c r="B129" s="10" t="s">
        <v>175</v>
      </c>
      <c r="C129" s="11" t="s">
        <v>47</v>
      </c>
      <c r="D129" s="11">
        <v>1</v>
      </c>
      <c r="E129" s="11"/>
      <c r="F129" s="11"/>
      <c r="G129" s="12"/>
      <c r="H129" s="11"/>
      <c r="I129" s="11"/>
      <c r="J129" s="12"/>
      <c r="K129" s="12"/>
      <c r="L129" s="12"/>
      <c r="M129" s="12"/>
      <c r="N129" s="12"/>
      <c r="O129" s="13"/>
      <c r="P129" s="14"/>
    </row>
    <row r="130" spans="1:18" ht="25.5" x14ac:dyDescent="0.2">
      <c r="A130" s="44">
        <f t="shared" si="7"/>
        <v>74</v>
      </c>
      <c r="B130" s="10" t="s">
        <v>176</v>
      </c>
      <c r="C130" s="11" t="s">
        <v>47</v>
      </c>
      <c r="D130" s="11">
        <v>1</v>
      </c>
      <c r="E130" s="11"/>
      <c r="F130" s="11"/>
      <c r="G130" s="12"/>
      <c r="H130" s="11"/>
      <c r="I130" s="11"/>
      <c r="J130" s="12"/>
      <c r="K130" s="12"/>
      <c r="L130" s="12"/>
      <c r="M130" s="12"/>
      <c r="N130" s="12"/>
      <c r="O130" s="13"/>
      <c r="P130" s="14"/>
    </row>
    <row r="131" spans="1:18" s="70" customFormat="1" x14ac:dyDescent="0.2">
      <c r="A131" s="44"/>
      <c r="B131" s="66" t="s">
        <v>177</v>
      </c>
      <c r="C131" s="67"/>
      <c r="D131" s="67"/>
      <c r="E131" s="67"/>
      <c r="F131" s="67"/>
      <c r="G131" s="68">
        <f t="shared" ref="G106:G131" si="8">ROUND(F131*E131,2)</f>
        <v>0</v>
      </c>
      <c r="H131" s="67"/>
      <c r="I131" s="67"/>
      <c r="J131" s="68">
        <f t="shared" ref="J106:J131" si="9">I131+H131+G131</f>
        <v>0</v>
      </c>
      <c r="K131" s="68">
        <f t="shared" ref="K131" si="10">SUM(K129:K130)</f>
        <v>0</v>
      </c>
      <c r="L131" s="68">
        <f t="shared" ref="L131" si="11">SUM(L129:L130)</f>
        <v>0</v>
      </c>
      <c r="M131" s="68">
        <f t="shared" ref="M131" si="12">SUM(M129:M130)</f>
        <v>0</v>
      </c>
      <c r="N131" s="68">
        <f>SUM(N129:N130)</f>
        <v>0</v>
      </c>
      <c r="O131" s="69">
        <f>SUM(O129:O130)</f>
        <v>0</v>
      </c>
      <c r="R131" s="71"/>
    </row>
    <row r="132" spans="1:18" ht="13.5" thickBot="1" x14ac:dyDescent="0.25">
      <c r="A132" s="118"/>
      <c r="B132" s="119"/>
      <c r="C132" s="120"/>
      <c r="D132" s="120"/>
      <c r="E132" s="120"/>
      <c r="F132" s="120"/>
      <c r="G132" s="121">
        <f t="shared" ref="G132" si="13">ROUND(F132*E132,2)</f>
        <v>0</v>
      </c>
      <c r="H132" s="120"/>
      <c r="I132" s="120"/>
      <c r="J132" s="121">
        <f t="shared" ref="J132" si="14">I132+H132+G132</f>
        <v>0</v>
      </c>
      <c r="K132" s="121">
        <f t="shared" ref="K132" si="15">ROUND(E132*D132,2)</f>
        <v>0</v>
      </c>
      <c r="L132" s="121">
        <f t="shared" ref="L132" si="16">ROUND(G132*D132,2)</f>
        <v>0</v>
      </c>
      <c r="M132" s="121">
        <f t="shared" ref="M132" si="17">H132*D132</f>
        <v>0</v>
      </c>
      <c r="N132" s="121">
        <f t="shared" ref="N132" si="18">I132*D132</f>
        <v>0</v>
      </c>
      <c r="O132" s="122">
        <f t="shared" ref="O132" si="19">N132+M132+L132</f>
        <v>0</v>
      </c>
      <c r="P132" s="14"/>
    </row>
    <row r="133" spans="1:18" s="23" customFormat="1" ht="14.85" customHeight="1" x14ac:dyDescent="0.2">
      <c r="A133" s="143" t="s">
        <v>27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31">
        <f t="shared" ref="K133:N133" si="20">K24+K47+K53+K64+K81+K85+K103+K116+K131+K121</f>
        <v>0</v>
      </c>
      <c r="L133" s="131">
        <f t="shared" si="20"/>
        <v>0</v>
      </c>
      <c r="M133" s="131">
        <f t="shared" si="20"/>
        <v>0</v>
      </c>
      <c r="N133" s="131">
        <f t="shared" si="20"/>
        <v>0</v>
      </c>
      <c r="O133" s="132">
        <f>O24+O47+O53+O64+O81+O85+O103+O116+O131+O121</f>
        <v>0</v>
      </c>
      <c r="R133" s="45"/>
    </row>
    <row r="134" spans="1:18" s="23" customFormat="1" ht="14.85" customHeight="1" x14ac:dyDescent="0.2">
      <c r="A134" s="39"/>
      <c r="B134" s="24" t="s">
        <v>30</v>
      </c>
      <c r="C134" s="25">
        <v>7.0000000000000007E-2</v>
      </c>
      <c r="D134" s="26"/>
      <c r="E134" s="27"/>
      <c r="F134" s="28"/>
      <c r="G134" s="28"/>
      <c r="H134" s="29"/>
      <c r="I134" s="29"/>
      <c r="J134" s="29"/>
      <c r="K134" s="32"/>
      <c r="L134" s="32"/>
      <c r="M134" s="33"/>
      <c r="N134" s="33"/>
      <c r="O134" s="34">
        <f>(M133+N133)*C134</f>
        <v>0</v>
      </c>
      <c r="R134" s="45"/>
    </row>
    <row r="135" spans="1:18" s="23" customFormat="1" ht="14.85" customHeight="1" x14ac:dyDescent="0.2">
      <c r="A135" s="39"/>
      <c r="B135" s="30" t="s">
        <v>28</v>
      </c>
      <c r="C135" s="25"/>
      <c r="D135" s="28"/>
      <c r="E135" s="27"/>
      <c r="F135" s="28"/>
      <c r="G135" s="28"/>
      <c r="H135" s="29"/>
      <c r="I135" s="29"/>
      <c r="J135" s="29"/>
      <c r="K135" s="35"/>
      <c r="L135" s="35"/>
      <c r="M135" s="33"/>
      <c r="N135" s="33"/>
      <c r="O135" s="36">
        <f>SUM(O133:O134)</f>
        <v>0</v>
      </c>
      <c r="R135" s="45"/>
    </row>
    <row r="136" spans="1:18" s="23" customFormat="1" ht="14.85" customHeight="1" x14ac:dyDescent="0.2">
      <c r="A136" s="39"/>
      <c r="B136" s="30" t="s">
        <v>31</v>
      </c>
      <c r="C136" s="25"/>
      <c r="D136" s="28"/>
      <c r="E136" s="27"/>
      <c r="F136" s="28"/>
      <c r="G136" s="28"/>
      <c r="H136" s="29"/>
      <c r="I136" s="29"/>
      <c r="J136" s="29"/>
      <c r="K136" s="35"/>
      <c r="L136" s="35"/>
      <c r="M136" s="33"/>
      <c r="N136" s="33"/>
      <c r="O136" s="36"/>
      <c r="R136" s="45"/>
    </row>
    <row r="137" spans="1:18" s="23" customFormat="1" ht="14.85" customHeight="1" x14ac:dyDescent="0.2">
      <c r="A137" s="39"/>
      <c r="B137" s="24" t="s">
        <v>32</v>
      </c>
      <c r="C137" s="25">
        <v>0.1</v>
      </c>
      <c r="D137" s="26"/>
      <c r="E137" s="27"/>
      <c r="F137" s="28"/>
      <c r="G137" s="28"/>
      <c r="H137" s="29"/>
      <c r="I137" s="29"/>
      <c r="J137" s="29"/>
      <c r="K137" s="32"/>
      <c r="L137" s="32"/>
      <c r="M137" s="33"/>
      <c r="N137" s="33"/>
      <c r="O137" s="34">
        <f>ROUND(C137*O135,2)</f>
        <v>0</v>
      </c>
      <c r="R137" s="45"/>
    </row>
    <row r="138" spans="1:18" s="23" customFormat="1" ht="14.85" customHeight="1" x14ac:dyDescent="0.2">
      <c r="A138" s="39"/>
      <c r="B138" s="24" t="s">
        <v>33</v>
      </c>
      <c r="C138" s="25">
        <v>0.05</v>
      </c>
      <c r="D138" s="26"/>
      <c r="E138" s="27"/>
      <c r="F138" s="28"/>
      <c r="G138" s="28"/>
      <c r="H138" s="29"/>
      <c r="I138" s="29"/>
      <c r="J138" s="29"/>
      <c r="K138" s="32"/>
      <c r="L138" s="32"/>
      <c r="M138" s="33"/>
      <c r="N138" s="33"/>
      <c r="O138" s="34">
        <f>ROUND(C138*O135,2)</f>
        <v>0</v>
      </c>
      <c r="R138" s="45"/>
    </row>
    <row r="139" spans="1:18" s="23" customFormat="1" ht="14.85" customHeight="1" x14ac:dyDescent="0.2">
      <c r="A139" s="39"/>
      <c r="B139" s="24" t="s">
        <v>34</v>
      </c>
      <c r="C139" s="25">
        <v>0.2359</v>
      </c>
      <c r="D139" s="31"/>
      <c r="E139" s="27"/>
      <c r="F139" s="28"/>
      <c r="G139" s="28"/>
      <c r="H139" s="29"/>
      <c r="I139" s="29"/>
      <c r="J139" s="29"/>
      <c r="K139" s="32"/>
      <c r="L139" s="32"/>
      <c r="M139" s="33"/>
      <c r="N139" s="33"/>
      <c r="O139" s="34">
        <f>ROUND(C139*L133,2)</f>
        <v>0</v>
      </c>
      <c r="R139" s="45"/>
    </row>
    <row r="140" spans="1:18" s="23" customFormat="1" ht="14.85" customHeight="1" x14ac:dyDescent="0.2">
      <c r="A140" s="39"/>
      <c r="B140" s="30" t="s">
        <v>40</v>
      </c>
      <c r="C140" s="25"/>
      <c r="D140" s="31"/>
      <c r="E140" s="27"/>
      <c r="F140" s="28"/>
      <c r="G140" s="28"/>
      <c r="H140" s="29"/>
      <c r="I140" s="29"/>
      <c r="J140" s="29"/>
      <c r="K140" s="32"/>
      <c r="L140" s="32"/>
      <c r="M140" s="33"/>
      <c r="N140" s="33"/>
      <c r="O140" s="36">
        <f>SUM(O137:O139)</f>
        <v>0</v>
      </c>
      <c r="R140" s="45"/>
    </row>
    <row r="141" spans="1:18" s="23" customFormat="1" ht="14.85" customHeight="1" x14ac:dyDescent="0.2">
      <c r="A141" s="39"/>
      <c r="B141" s="30" t="s">
        <v>38</v>
      </c>
      <c r="C141" s="25"/>
      <c r="D141" s="31"/>
      <c r="E141" s="27"/>
      <c r="F141" s="28"/>
      <c r="G141" s="28"/>
      <c r="H141" s="29"/>
      <c r="I141" s="29"/>
      <c r="J141" s="29"/>
      <c r="K141" s="32"/>
      <c r="L141" s="32"/>
      <c r="M141" s="33"/>
      <c r="N141" s="33"/>
      <c r="O141" s="36">
        <f>O140+O135</f>
        <v>0</v>
      </c>
      <c r="R141" s="45"/>
    </row>
    <row r="142" spans="1:18" s="23" customFormat="1" ht="14.85" customHeight="1" x14ac:dyDescent="0.2">
      <c r="A142" s="39"/>
      <c r="B142" s="30" t="s">
        <v>35</v>
      </c>
      <c r="C142" s="25">
        <v>0.21</v>
      </c>
      <c r="D142" s="28"/>
      <c r="E142" s="28"/>
      <c r="F142" s="28"/>
      <c r="G142" s="28"/>
      <c r="H142" s="29"/>
      <c r="I142" s="29"/>
      <c r="J142" s="29"/>
      <c r="K142" s="35"/>
      <c r="L142" s="35"/>
      <c r="M142" s="33"/>
      <c r="N142" s="33"/>
      <c r="O142" s="36">
        <f>ROUND(O141*C142,2)</f>
        <v>0</v>
      </c>
      <c r="Q142" s="45"/>
      <c r="R142" s="45"/>
    </row>
    <row r="143" spans="1:18" s="23" customFormat="1" ht="14.85" customHeight="1" thickBot="1" x14ac:dyDescent="0.25">
      <c r="A143" s="133"/>
      <c r="B143" s="134" t="s">
        <v>36</v>
      </c>
      <c r="C143" s="135"/>
      <c r="D143" s="136"/>
      <c r="E143" s="136"/>
      <c r="F143" s="136"/>
      <c r="G143" s="136"/>
      <c r="H143" s="137"/>
      <c r="I143" s="137"/>
      <c r="J143" s="137"/>
      <c r="K143" s="138"/>
      <c r="L143" s="138"/>
      <c r="M143" s="139"/>
      <c r="N143" s="139"/>
      <c r="O143" s="140">
        <f>O142+O141</f>
        <v>0</v>
      </c>
      <c r="Q143" s="45"/>
      <c r="R143" s="45"/>
    </row>
    <row r="144" spans="1:18" s="23" customFormat="1" ht="14.85" customHeight="1" thickBot="1" x14ac:dyDescent="0.25">
      <c r="A144" s="123"/>
      <c r="B144" s="124" t="s">
        <v>181</v>
      </c>
      <c r="C144" s="125"/>
      <c r="D144" s="126"/>
      <c r="E144" s="126"/>
      <c r="F144" s="126"/>
      <c r="G144" s="126"/>
      <c r="H144" s="127"/>
      <c r="I144" s="127"/>
      <c r="J144" s="127"/>
      <c r="K144" s="128"/>
      <c r="L144" s="128"/>
      <c r="M144" s="129"/>
      <c r="N144" s="129"/>
      <c r="O144" s="130">
        <f>ROUND(O143*0.702804,2)</f>
        <v>0</v>
      </c>
      <c r="Q144" s="45"/>
      <c r="R144" s="45"/>
    </row>
    <row r="145" spans="1:16" ht="9" customHeight="1" x14ac:dyDescent="0.2">
      <c r="A145" s="40"/>
      <c r="B145" s="14"/>
      <c r="C145" s="21"/>
      <c r="D145" s="21"/>
      <c r="E145" s="14"/>
      <c r="F145" s="14"/>
      <c r="G145" s="14"/>
      <c r="H145" s="14"/>
      <c r="I145" s="14"/>
      <c r="J145" s="14"/>
      <c r="K145" s="22"/>
      <c r="L145" s="22"/>
      <c r="M145" s="22"/>
      <c r="N145" s="22"/>
      <c r="O145" s="22"/>
    </row>
    <row r="146" spans="1:16" ht="2.25" hidden="1" customHeight="1" x14ac:dyDescent="0.2"/>
    <row r="147" spans="1:16" x14ac:dyDescent="0.2">
      <c r="H147" s="14"/>
      <c r="I147" s="15"/>
      <c r="J147" s="14"/>
      <c r="K147" s="14"/>
      <c r="L147" s="14"/>
      <c r="P147" s="14"/>
    </row>
    <row r="148" spans="1:16" x14ac:dyDescent="0.2">
      <c r="A148" s="153"/>
      <c r="B148" s="153"/>
      <c r="E148" s="153"/>
      <c r="F148" s="153"/>
      <c r="G148" s="153"/>
      <c r="H148" s="153"/>
      <c r="I148" s="153"/>
      <c r="J148" s="153"/>
      <c r="K148" s="153"/>
      <c r="L148" s="14"/>
      <c r="P148" s="14"/>
    </row>
    <row r="149" spans="1:16" x14ac:dyDescent="0.2">
      <c r="A149" s="141"/>
      <c r="B149" s="141"/>
      <c r="E149" s="142"/>
      <c r="F149" s="142"/>
      <c r="G149" s="142"/>
      <c r="H149" s="142"/>
      <c r="I149" s="142"/>
      <c r="J149" s="142"/>
      <c r="K149" s="142"/>
      <c r="L149" s="14"/>
      <c r="P149" s="14"/>
    </row>
    <row r="150" spans="1:16" x14ac:dyDescent="0.2">
      <c r="H150" s="14"/>
      <c r="I150" s="14"/>
      <c r="J150" s="14"/>
      <c r="K150" s="14"/>
      <c r="L150" s="14"/>
      <c r="P150" s="14"/>
    </row>
    <row r="151" spans="1:16" x14ac:dyDescent="0.2">
      <c r="H151" s="14"/>
      <c r="I151" s="14"/>
      <c r="J151" s="14"/>
      <c r="K151" s="14"/>
      <c r="L151" s="14"/>
      <c r="P151" s="14"/>
    </row>
    <row r="152" spans="1:16" x14ac:dyDescent="0.2">
      <c r="H152" s="14"/>
      <c r="I152" s="14"/>
      <c r="J152" s="14"/>
      <c r="K152" s="14"/>
      <c r="L152" s="14"/>
      <c r="P152" s="14"/>
    </row>
    <row r="153" spans="1:16" x14ac:dyDescent="0.2">
      <c r="A153" s="41"/>
      <c r="B153" s="16"/>
      <c r="C153" s="16"/>
      <c r="D153" s="17"/>
      <c r="E153" s="17"/>
      <c r="F153" s="17"/>
      <c r="G153" s="17"/>
      <c r="H153" s="17"/>
      <c r="I153" s="17"/>
      <c r="J153" s="17"/>
      <c r="K153" s="18"/>
      <c r="L153" s="18"/>
      <c r="M153" s="18"/>
      <c r="N153" s="18"/>
      <c r="O153" s="18"/>
      <c r="P153" s="14"/>
    </row>
    <row r="154" spans="1:16" x14ac:dyDescent="0.2">
      <c r="A154" s="41"/>
      <c r="B154" s="16"/>
      <c r="C154" s="16"/>
      <c r="D154" s="17"/>
      <c r="E154" s="17"/>
      <c r="F154" s="17"/>
      <c r="G154" s="17"/>
      <c r="H154" s="17"/>
      <c r="I154" s="17"/>
      <c r="J154" s="17"/>
      <c r="K154" s="18"/>
      <c r="L154" s="18"/>
      <c r="M154" s="18"/>
      <c r="N154" s="18"/>
      <c r="O154" s="18"/>
      <c r="P154" s="14"/>
    </row>
    <row r="155" spans="1:16" x14ac:dyDescent="0.2">
      <c r="A155" s="41"/>
      <c r="B155" s="16"/>
      <c r="C155" s="16"/>
      <c r="D155" s="17"/>
      <c r="E155" s="17"/>
      <c r="F155" s="17"/>
      <c r="G155" s="17"/>
      <c r="H155" s="17"/>
      <c r="I155" s="17"/>
      <c r="J155" s="17"/>
      <c r="K155" s="18"/>
      <c r="L155" s="18"/>
      <c r="M155" s="18"/>
      <c r="N155" s="18"/>
      <c r="O155" s="18"/>
      <c r="P155" s="14"/>
    </row>
  </sheetData>
  <mergeCells count="29">
    <mergeCell ref="E14:E16"/>
    <mergeCell ref="F14:F16"/>
    <mergeCell ref="I14:I16"/>
    <mergeCell ref="J14:J16"/>
    <mergeCell ref="A1:O1"/>
    <mergeCell ref="A2:O2"/>
    <mergeCell ref="A3:O3"/>
    <mergeCell ref="I10:K10"/>
    <mergeCell ref="L10:M10"/>
    <mergeCell ref="I11:J11"/>
    <mergeCell ref="N11:O11"/>
    <mergeCell ref="O14:O16"/>
    <mergeCell ref="K13:O13"/>
    <mergeCell ref="A149:B149"/>
    <mergeCell ref="E149:K149"/>
    <mergeCell ref="A133:J133"/>
    <mergeCell ref="M14:M16"/>
    <mergeCell ref="N14:N16"/>
    <mergeCell ref="A13:A16"/>
    <mergeCell ref="B13:B16"/>
    <mergeCell ref="A148:B148"/>
    <mergeCell ref="E148:K148"/>
    <mergeCell ref="G14:G16"/>
    <mergeCell ref="H14:H16"/>
    <mergeCell ref="K14:K16"/>
    <mergeCell ref="L14:L16"/>
    <mergeCell ref="C13:C16"/>
    <mergeCell ref="D13:D16"/>
    <mergeCell ref="E13:J13"/>
  </mergeCells>
  <pageMargins left="0.70866141732283472" right="0.31496062992125984" top="1.0629921259842521" bottom="0.51181102362204722" header="0.31496062992125984" footer="0.31496062992125984"/>
  <pageSetup paperSize="9" scale="90" orientation="landscape" blackAndWhite="1" verticalDpi="0" r:id="rId1"/>
  <headerFooter>
    <oddFooter>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workbookViewId="0">
      <selection activeCell="J29" sqref="J29"/>
    </sheetView>
  </sheetViews>
  <sheetFormatPr defaultRowHeight="15" x14ac:dyDescent="0.25"/>
  <cols>
    <col min="5" max="5" width="9.7109375" customWidth="1"/>
    <col min="6" max="6" width="10.42578125" customWidth="1"/>
    <col min="8" max="8" width="10.42578125" customWidth="1"/>
    <col min="9" max="9" width="10.7109375" customWidth="1"/>
    <col min="10" max="10" width="10" customWidth="1"/>
    <col min="11" max="11" width="9.85546875" customWidth="1"/>
    <col min="15" max="15" width="9.85546875" customWidth="1"/>
  </cols>
  <sheetData>
    <row r="1" spans="2:16" ht="15.75" thickBot="1" x14ac:dyDescent="0.3"/>
    <row r="2" spans="2:16" x14ac:dyDescent="0.25">
      <c r="B2" s="182" t="s">
        <v>123</v>
      </c>
      <c r="C2" s="180" t="s">
        <v>124</v>
      </c>
      <c r="D2" s="180"/>
      <c r="E2" s="180" t="s">
        <v>135</v>
      </c>
      <c r="F2" s="180" t="s">
        <v>125</v>
      </c>
      <c r="G2" s="180" t="s">
        <v>126</v>
      </c>
      <c r="H2" s="180" t="s">
        <v>132</v>
      </c>
      <c r="I2" s="180"/>
      <c r="J2" s="180"/>
      <c r="K2" s="180"/>
      <c r="L2" s="180" t="s">
        <v>133</v>
      </c>
      <c r="M2" s="180" t="s">
        <v>134</v>
      </c>
      <c r="N2" s="166" t="s">
        <v>142</v>
      </c>
      <c r="O2" s="166" t="s">
        <v>143</v>
      </c>
    </row>
    <row r="3" spans="2:16" ht="15.75" thickBot="1" x14ac:dyDescent="0.3">
      <c r="B3" s="183"/>
      <c r="C3" s="104" t="s">
        <v>127</v>
      </c>
      <c r="D3" s="104" t="s">
        <v>128</v>
      </c>
      <c r="E3" s="181"/>
      <c r="F3" s="181"/>
      <c r="G3" s="181"/>
      <c r="H3" s="104" t="s">
        <v>129</v>
      </c>
      <c r="I3" s="104" t="s">
        <v>130</v>
      </c>
      <c r="J3" s="104" t="s">
        <v>131</v>
      </c>
      <c r="K3" s="104" t="s">
        <v>126</v>
      </c>
      <c r="L3" s="181"/>
      <c r="M3" s="181"/>
      <c r="N3" s="166"/>
      <c r="O3" s="166"/>
    </row>
    <row r="4" spans="2:16" x14ac:dyDescent="0.25">
      <c r="B4" s="173">
        <v>1</v>
      </c>
      <c r="C4" s="94"/>
      <c r="D4" s="94"/>
      <c r="E4" s="94"/>
      <c r="F4" s="94"/>
      <c r="G4" s="93"/>
      <c r="H4" s="94">
        <v>3</v>
      </c>
      <c r="I4" s="94">
        <v>2.1</v>
      </c>
      <c r="J4" s="94">
        <v>1</v>
      </c>
      <c r="K4" s="93">
        <f t="shared" ref="K4:K11" si="0">H4*I4*J4</f>
        <v>6.3000000000000007</v>
      </c>
      <c r="L4" s="94"/>
      <c r="M4" s="94"/>
      <c r="N4" s="88"/>
      <c r="O4" s="88"/>
    </row>
    <row r="5" spans="2:16" x14ac:dyDescent="0.25">
      <c r="B5" s="174"/>
      <c r="C5" s="94"/>
      <c r="D5" s="94"/>
      <c r="E5" s="94"/>
      <c r="F5" s="94"/>
      <c r="G5" s="93"/>
      <c r="H5" s="94">
        <v>0.9</v>
      </c>
      <c r="I5" s="94">
        <v>2.0499999999999998</v>
      </c>
      <c r="J5" s="94">
        <v>1</v>
      </c>
      <c r="K5" s="93">
        <f t="shared" si="0"/>
        <v>1.845</v>
      </c>
      <c r="L5" s="94"/>
      <c r="M5" s="94"/>
      <c r="N5" s="88"/>
      <c r="O5" s="88"/>
    </row>
    <row r="6" spans="2:16" x14ac:dyDescent="0.25">
      <c r="B6" s="174"/>
      <c r="C6" s="94"/>
      <c r="D6" s="94"/>
      <c r="E6" s="94"/>
      <c r="F6" s="94"/>
      <c r="G6" s="93"/>
      <c r="H6" s="94">
        <v>1.1000000000000001</v>
      </c>
      <c r="I6" s="94">
        <v>2.5</v>
      </c>
      <c r="J6" s="94">
        <v>1</v>
      </c>
      <c r="K6" s="93">
        <f t="shared" si="0"/>
        <v>2.75</v>
      </c>
      <c r="L6" s="94"/>
      <c r="M6" s="94"/>
      <c r="N6" s="88"/>
      <c r="O6" s="88"/>
    </row>
    <row r="7" spans="2:16" x14ac:dyDescent="0.25">
      <c r="B7" s="174"/>
      <c r="C7" s="94"/>
      <c r="D7" s="94"/>
      <c r="E7" s="94"/>
      <c r="F7" s="94"/>
      <c r="G7" s="93"/>
      <c r="H7" s="94">
        <v>0.9</v>
      </c>
      <c r="I7" s="94">
        <v>2.0499999999999998</v>
      </c>
      <c r="J7" s="94">
        <v>1</v>
      </c>
      <c r="K7" s="93">
        <f t="shared" si="0"/>
        <v>1.845</v>
      </c>
      <c r="L7" s="94"/>
      <c r="M7" s="94"/>
      <c r="N7" s="88"/>
      <c r="O7" s="88"/>
    </row>
    <row r="8" spans="2:16" x14ac:dyDescent="0.25">
      <c r="B8" s="174"/>
      <c r="C8" s="94"/>
      <c r="D8" s="94"/>
      <c r="E8" s="94"/>
      <c r="F8" s="94"/>
      <c r="G8" s="93"/>
      <c r="H8" s="94">
        <v>1.1499999999999999</v>
      </c>
      <c r="I8" s="94">
        <v>0.75</v>
      </c>
      <c r="J8" s="94">
        <v>1</v>
      </c>
      <c r="K8" s="93">
        <f t="shared" si="0"/>
        <v>0.86249999999999993</v>
      </c>
      <c r="L8" s="94"/>
      <c r="M8" s="94"/>
      <c r="N8" s="88"/>
      <c r="O8" s="88"/>
    </row>
    <row r="9" spans="2:16" s="106" customFormat="1" x14ac:dyDescent="0.25">
      <c r="B9" s="175"/>
      <c r="C9" s="105">
        <v>7.2</v>
      </c>
      <c r="D9" s="105">
        <v>1.8</v>
      </c>
      <c r="E9" s="96">
        <f>(C9+D9)*2</f>
        <v>18</v>
      </c>
      <c r="F9" s="105">
        <v>2.5</v>
      </c>
      <c r="G9" s="96">
        <f t="shared" ref="G9:G12" si="1">(C9+D9)*2*F9</f>
        <v>45</v>
      </c>
      <c r="H9" s="170" t="s">
        <v>96</v>
      </c>
      <c r="I9" s="171"/>
      <c r="J9" s="172"/>
      <c r="K9" s="96">
        <f>SUM(K4:K8)</f>
        <v>13.602500000000003</v>
      </c>
      <c r="L9" s="105">
        <f>G9-K9</f>
        <v>31.397499999999997</v>
      </c>
      <c r="M9" s="105">
        <f>5.7*1.8</f>
        <v>10.26</v>
      </c>
      <c r="N9" s="112"/>
      <c r="O9" s="112"/>
    </row>
    <row r="10" spans="2:16" x14ac:dyDescent="0.25">
      <c r="B10" s="176">
        <v>2</v>
      </c>
      <c r="C10" s="97"/>
      <c r="D10" s="97"/>
      <c r="E10" s="98"/>
      <c r="F10" s="97"/>
      <c r="G10" s="98"/>
      <c r="H10" s="99">
        <v>0.8</v>
      </c>
      <c r="I10" s="99">
        <v>2.0499999999999998</v>
      </c>
      <c r="J10" s="99">
        <v>1</v>
      </c>
      <c r="K10" s="100">
        <f t="shared" si="0"/>
        <v>1.64</v>
      </c>
      <c r="L10" s="97"/>
      <c r="M10" s="97"/>
      <c r="N10" s="88"/>
      <c r="O10" s="88"/>
    </row>
    <row r="11" spans="2:16" x14ac:dyDescent="0.25">
      <c r="B11" s="177"/>
      <c r="C11" s="97"/>
      <c r="D11" s="97"/>
      <c r="E11" s="98"/>
      <c r="F11" s="97"/>
      <c r="G11" s="98"/>
      <c r="H11" s="97">
        <v>1.1499999999999999</v>
      </c>
      <c r="I11" s="97">
        <v>1.2</v>
      </c>
      <c r="J11" s="97">
        <v>1</v>
      </c>
      <c r="K11" s="98">
        <f t="shared" si="0"/>
        <v>1.38</v>
      </c>
      <c r="L11" s="97"/>
      <c r="M11" s="97"/>
      <c r="N11" s="88"/>
      <c r="O11" s="88"/>
      <c r="P11" s="87">
        <f>L12+L16+L21</f>
        <v>78.202500000000001</v>
      </c>
    </row>
    <row r="12" spans="2:16" s="106" customFormat="1" x14ac:dyDescent="0.25">
      <c r="B12" s="178"/>
      <c r="C12" s="107">
        <v>1.85</v>
      </c>
      <c r="D12" s="107">
        <v>3.35</v>
      </c>
      <c r="E12" s="101">
        <f t="shared" ref="E12" si="2">(C12+D12)*2</f>
        <v>10.4</v>
      </c>
      <c r="F12" s="107">
        <v>2.5</v>
      </c>
      <c r="G12" s="101">
        <f t="shared" si="1"/>
        <v>26</v>
      </c>
      <c r="H12" s="167" t="s">
        <v>96</v>
      </c>
      <c r="I12" s="168"/>
      <c r="J12" s="169"/>
      <c r="K12" s="101">
        <f>SUM(K10:K11)</f>
        <v>3.0199999999999996</v>
      </c>
      <c r="L12" s="107">
        <f t="shared" ref="L12" si="3">G12-K12</f>
        <v>22.98</v>
      </c>
      <c r="M12" s="107">
        <f>C12*D12</f>
        <v>6.1975000000000007</v>
      </c>
      <c r="N12" s="112"/>
      <c r="O12" s="112"/>
    </row>
    <row r="13" spans="2:16" x14ac:dyDescent="0.25">
      <c r="B13" s="179">
        <v>4</v>
      </c>
      <c r="C13" s="102"/>
      <c r="D13" s="102"/>
      <c r="E13" s="102"/>
      <c r="F13" s="102"/>
      <c r="G13" s="93"/>
      <c r="H13" s="93">
        <v>1.2</v>
      </c>
      <c r="I13" s="93">
        <v>2</v>
      </c>
      <c r="J13" s="93">
        <v>1</v>
      </c>
      <c r="K13" s="93">
        <f>H13*I13*J13</f>
        <v>2.4</v>
      </c>
      <c r="L13" s="93"/>
      <c r="M13" s="93"/>
      <c r="N13" s="88"/>
      <c r="O13" s="88"/>
    </row>
    <row r="14" spans="2:16" x14ac:dyDescent="0.25">
      <c r="B14" s="174"/>
      <c r="C14" s="94"/>
      <c r="D14" s="94"/>
      <c r="E14" s="94"/>
      <c r="F14" s="94"/>
      <c r="G14" s="93"/>
      <c r="H14" s="94">
        <v>0.9</v>
      </c>
      <c r="I14" s="94">
        <v>2.0499999999999998</v>
      </c>
      <c r="J14" s="94">
        <v>1</v>
      </c>
      <c r="K14" s="93">
        <f t="shared" ref="K14:K15" si="4">H14*I14*J14</f>
        <v>1.845</v>
      </c>
      <c r="L14" s="94"/>
      <c r="M14" s="94"/>
      <c r="N14" s="88"/>
      <c r="O14" s="88"/>
    </row>
    <row r="15" spans="2:16" x14ac:dyDescent="0.25">
      <c r="B15" s="174"/>
      <c r="C15" s="94"/>
      <c r="D15" s="94"/>
      <c r="E15" s="94"/>
      <c r="F15" s="94"/>
      <c r="G15" s="93"/>
      <c r="H15" s="94">
        <v>1.1499999999999999</v>
      </c>
      <c r="I15" s="94">
        <v>1.2</v>
      </c>
      <c r="J15" s="94">
        <v>2</v>
      </c>
      <c r="K15" s="93">
        <f t="shared" si="4"/>
        <v>2.76</v>
      </c>
      <c r="L15" s="94"/>
      <c r="M15" s="94"/>
      <c r="N15" s="88"/>
      <c r="O15" s="88"/>
    </row>
    <row r="16" spans="2:16" s="106" customFormat="1" x14ac:dyDescent="0.25">
      <c r="B16" s="175"/>
      <c r="C16" s="96">
        <v>3.95</v>
      </c>
      <c r="D16" s="96">
        <v>3</v>
      </c>
      <c r="E16" s="96">
        <f>(C16+D16)*2</f>
        <v>13.9</v>
      </c>
      <c r="F16" s="96">
        <v>2.5</v>
      </c>
      <c r="G16" s="96">
        <f>E16*F16</f>
        <v>34.75</v>
      </c>
      <c r="H16" s="170" t="s">
        <v>96</v>
      </c>
      <c r="I16" s="171"/>
      <c r="J16" s="172"/>
      <c r="K16" s="96">
        <f>SUM(K13:K15)</f>
        <v>7.0049999999999999</v>
      </c>
      <c r="L16" s="105">
        <f>G16-K16</f>
        <v>27.745000000000001</v>
      </c>
      <c r="M16" s="105">
        <f>C16*D16</f>
        <v>11.850000000000001</v>
      </c>
      <c r="N16" s="112"/>
      <c r="O16" s="112"/>
    </row>
    <row r="17" spans="2:15" s="106" customFormat="1" x14ac:dyDescent="0.25">
      <c r="B17" s="108">
        <v>5</v>
      </c>
      <c r="C17" s="107">
        <v>1.5</v>
      </c>
      <c r="D17" s="107">
        <v>1.8</v>
      </c>
      <c r="E17" s="101">
        <f t="shared" ref="E17" si="5">(C17+D17)*2</f>
        <v>6.6</v>
      </c>
      <c r="F17" s="107">
        <v>2.5</v>
      </c>
      <c r="G17" s="101">
        <f>E17*F17</f>
        <v>16.5</v>
      </c>
      <c r="H17" s="107">
        <v>0.8</v>
      </c>
      <c r="I17" s="107">
        <v>2.0499999999999998</v>
      </c>
      <c r="J17" s="107">
        <v>1</v>
      </c>
      <c r="K17" s="101">
        <f t="shared" ref="K17:K27" si="6">H17*I17*J17</f>
        <v>1.64</v>
      </c>
      <c r="L17" s="107">
        <f>G17-K17</f>
        <v>14.86</v>
      </c>
      <c r="M17" s="107">
        <f>C17*D17</f>
        <v>2.7</v>
      </c>
      <c r="N17" s="114">
        <f>L17</f>
        <v>14.86</v>
      </c>
      <c r="O17" s="112"/>
    </row>
    <row r="18" spans="2:15" x14ac:dyDescent="0.25">
      <c r="B18" s="179">
        <v>6</v>
      </c>
      <c r="C18" s="94"/>
      <c r="D18" s="94"/>
      <c r="E18" s="94"/>
      <c r="F18" s="94"/>
      <c r="G18" s="93"/>
      <c r="H18" s="94">
        <v>1.1499999999999999</v>
      </c>
      <c r="I18" s="94">
        <v>1.2</v>
      </c>
      <c r="J18" s="94">
        <v>1</v>
      </c>
      <c r="K18" s="93">
        <f t="shared" si="6"/>
        <v>1.38</v>
      </c>
      <c r="L18" s="94"/>
      <c r="M18" s="94"/>
      <c r="N18" s="88"/>
      <c r="O18" s="88"/>
    </row>
    <row r="19" spans="2:15" x14ac:dyDescent="0.25">
      <c r="B19" s="174"/>
      <c r="C19" s="94"/>
      <c r="D19" s="94"/>
      <c r="E19" s="94"/>
      <c r="F19" s="94"/>
      <c r="G19" s="93"/>
      <c r="H19" s="94">
        <v>1.2</v>
      </c>
      <c r="I19" s="94">
        <v>2</v>
      </c>
      <c r="J19" s="94">
        <v>1</v>
      </c>
      <c r="K19" s="93">
        <f t="shared" si="6"/>
        <v>2.4</v>
      </c>
      <c r="L19" s="94"/>
      <c r="M19" s="94"/>
      <c r="N19" s="88"/>
      <c r="O19" s="88"/>
    </row>
    <row r="20" spans="2:15" x14ac:dyDescent="0.25">
      <c r="B20" s="174"/>
      <c r="C20" s="94"/>
      <c r="D20" s="94"/>
      <c r="E20" s="94"/>
      <c r="F20" s="94"/>
      <c r="G20" s="93"/>
      <c r="H20" s="94">
        <v>0.85</v>
      </c>
      <c r="I20" s="94">
        <v>2.0499999999999998</v>
      </c>
      <c r="J20" s="94">
        <v>1</v>
      </c>
      <c r="K20" s="93">
        <f t="shared" si="6"/>
        <v>1.7424999999999997</v>
      </c>
      <c r="L20" s="94"/>
      <c r="M20" s="94"/>
      <c r="N20" s="88"/>
      <c r="O20" s="88"/>
    </row>
    <row r="21" spans="2:15" s="106" customFormat="1" x14ac:dyDescent="0.25">
      <c r="B21" s="175"/>
      <c r="C21" s="105"/>
      <c r="D21" s="105"/>
      <c r="E21" s="105">
        <v>13.2</v>
      </c>
      <c r="F21" s="105">
        <v>2.5</v>
      </c>
      <c r="G21" s="96">
        <f>E21*F21</f>
        <v>33</v>
      </c>
      <c r="H21" s="170" t="s">
        <v>96</v>
      </c>
      <c r="I21" s="171"/>
      <c r="J21" s="172"/>
      <c r="K21" s="96">
        <f>SUM(K18:K20)</f>
        <v>5.5224999999999991</v>
      </c>
      <c r="L21" s="105">
        <f>G21-K21</f>
        <v>27.477499999999999</v>
      </c>
      <c r="M21" s="105"/>
      <c r="N21" s="112"/>
      <c r="O21" s="112"/>
    </row>
    <row r="22" spans="2:15" x14ac:dyDescent="0.25">
      <c r="B22" s="103">
        <v>7</v>
      </c>
      <c r="C22" s="97">
        <v>1.3</v>
      </c>
      <c r="D22" s="97">
        <v>0.95</v>
      </c>
      <c r="E22" s="101">
        <f t="shared" ref="E22" si="7">(C22+D22)*2</f>
        <v>4.5</v>
      </c>
      <c r="F22" s="97">
        <v>2.5</v>
      </c>
      <c r="G22" s="101">
        <f t="shared" ref="G22:G27" si="8">E22*F22</f>
        <v>11.25</v>
      </c>
      <c r="H22" s="97">
        <v>0.65</v>
      </c>
      <c r="I22" s="97">
        <v>2.0499999999999998</v>
      </c>
      <c r="J22" s="97">
        <v>1</v>
      </c>
      <c r="K22" s="98">
        <f t="shared" si="6"/>
        <v>1.3325</v>
      </c>
      <c r="L22" s="107">
        <f>G22-K22</f>
        <v>9.9175000000000004</v>
      </c>
      <c r="M22" s="107">
        <f>C22*D22</f>
        <v>1.2349999999999999</v>
      </c>
      <c r="N22" s="88">
        <f>E22*1.3</f>
        <v>5.8500000000000005</v>
      </c>
      <c r="O22" s="113">
        <f>L22-N22</f>
        <v>4.0674999999999999</v>
      </c>
    </row>
    <row r="23" spans="2:15" x14ac:dyDescent="0.25">
      <c r="B23" s="184">
        <v>8</v>
      </c>
      <c r="C23" s="110"/>
      <c r="D23" s="110"/>
      <c r="E23" s="110"/>
      <c r="F23" s="110"/>
      <c r="G23" s="109">
        <f t="shared" si="8"/>
        <v>0</v>
      </c>
      <c r="H23" s="110">
        <v>0.8</v>
      </c>
      <c r="I23" s="110">
        <v>2.0499999999999998</v>
      </c>
      <c r="J23" s="110">
        <v>1</v>
      </c>
      <c r="K23" s="111">
        <f t="shared" si="6"/>
        <v>1.64</v>
      </c>
      <c r="L23" s="110"/>
      <c r="M23" s="110"/>
      <c r="N23" s="88"/>
      <c r="O23" s="88"/>
    </row>
    <row r="24" spans="2:15" x14ac:dyDescent="0.25">
      <c r="B24" s="185"/>
      <c r="C24" s="110"/>
      <c r="D24" s="110"/>
      <c r="E24" s="110"/>
      <c r="F24" s="110"/>
      <c r="G24" s="109">
        <f t="shared" si="8"/>
        <v>0</v>
      </c>
      <c r="H24" s="110">
        <v>1.1499999999999999</v>
      </c>
      <c r="I24" s="110">
        <v>0.75</v>
      </c>
      <c r="J24" s="110">
        <v>1</v>
      </c>
      <c r="K24" s="111">
        <f t="shared" si="6"/>
        <v>0.86249999999999993</v>
      </c>
      <c r="L24" s="110"/>
      <c r="M24" s="110"/>
      <c r="N24" s="88"/>
      <c r="O24" s="88"/>
    </row>
    <row r="25" spans="2:15" x14ac:dyDescent="0.25">
      <c r="B25" s="186"/>
      <c r="C25" s="110">
        <v>1.5</v>
      </c>
      <c r="D25" s="110">
        <v>1.3</v>
      </c>
      <c r="E25" s="109">
        <f>(C25+D25)*2</f>
        <v>5.6</v>
      </c>
      <c r="F25" s="109">
        <v>2.5</v>
      </c>
      <c r="G25" s="109">
        <f>E25*F25</f>
        <v>14</v>
      </c>
      <c r="H25" s="170" t="s">
        <v>96</v>
      </c>
      <c r="I25" s="171"/>
      <c r="J25" s="172"/>
      <c r="K25" s="96">
        <f>SUM(K23:K24)</f>
        <v>2.5024999999999999</v>
      </c>
      <c r="L25" s="105">
        <f>G25-K25</f>
        <v>11.4975</v>
      </c>
      <c r="M25" s="105">
        <f>C25*D25</f>
        <v>1.9500000000000002</v>
      </c>
      <c r="N25" s="114">
        <f>E25*1.3</f>
        <v>7.2799999999999994</v>
      </c>
      <c r="O25" s="114">
        <f>L25-N25</f>
        <v>4.2175000000000011</v>
      </c>
    </row>
    <row r="26" spans="2:15" x14ac:dyDescent="0.25">
      <c r="B26" s="89"/>
      <c r="C26" s="91"/>
      <c r="D26" s="91"/>
      <c r="E26" s="91"/>
      <c r="F26" s="91"/>
      <c r="G26" s="92">
        <f t="shared" si="8"/>
        <v>0</v>
      </c>
      <c r="H26" s="91"/>
      <c r="I26" s="91"/>
      <c r="J26" s="91"/>
      <c r="K26" s="90">
        <f t="shared" si="6"/>
        <v>0</v>
      </c>
      <c r="L26" s="95">
        <f>SUM(L4:L25)</f>
        <v>145.875</v>
      </c>
      <c r="M26" s="91"/>
      <c r="N26" s="88"/>
      <c r="O26" s="88"/>
    </row>
    <row r="27" spans="2:15" x14ac:dyDescent="0.25">
      <c r="B27" s="89"/>
      <c r="C27" s="91"/>
      <c r="D27" s="91"/>
      <c r="E27" s="91"/>
      <c r="F27" s="91"/>
      <c r="G27" s="92">
        <f t="shared" si="8"/>
        <v>0</v>
      </c>
      <c r="H27" s="91"/>
      <c r="I27" s="91"/>
      <c r="J27" s="91"/>
      <c r="K27" s="90">
        <f t="shared" si="6"/>
        <v>0</v>
      </c>
      <c r="L27" s="95"/>
      <c r="M27" s="91"/>
      <c r="N27" s="88"/>
      <c r="O27" s="88"/>
    </row>
    <row r="28" spans="2:15" x14ac:dyDescent="0.25">
      <c r="E28" s="87"/>
      <c r="G28" s="87">
        <f>SUM(G7:G27)</f>
        <v>180.5</v>
      </c>
      <c r="K28" s="87">
        <f>K25+K22+K21+K17+K16+K12+K9</f>
        <v>34.625</v>
      </c>
      <c r="L28" s="87">
        <f>G28-K28</f>
        <v>145.875</v>
      </c>
      <c r="N28" s="87">
        <f>SUM(N17:N27)</f>
        <v>27.990000000000002</v>
      </c>
    </row>
    <row r="29" spans="2:15" x14ac:dyDescent="0.25">
      <c r="E29" s="87">
        <f>E9+E12+E16+E21</f>
        <v>55.5</v>
      </c>
    </row>
    <row r="30" spans="2:15" x14ac:dyDescent="0.25">
      <c r="L30" s="87">
        <f>L9+L12+L16+L21</f>
        <v>109.6</v>
      </c>
    </row>
    <row r="31" spans="2:15" x14ac:dyDescent="0.25">
      <c r="L31" s="87">
        <f>L22+L25</f>
        <v>21.414999999999999</v>
      </c>
      <c r="M31" s="87">
        <f>L31-N22-N25</f>
        <v>8.2849999999999984</v>
      </c>
    </row>
  </sheetData>
  <mergeCells count="20">
    <mergeCell ref="H21:J21"/>
    <mergeCell ref="B18:B21"/>
    <mergeCell ref="B23:B25"/>
    <mergeCell ref="H25:J25"/>
    <mergeCell ref="N2:N3"/>
    <mergeCell ref="O2:O3"/>
    <mergeCell ref="H12:J12"/>
    <mergeCell ref="H16:J16"/>
    <mergeCell ref="B4:B9"/>
    <mergeCell ref="B10:B12"/>
    <mergeCell ref="B13:B16"/>
    <mergeCell ref="L2:L3"/>
    <mergeCell ref="M2:M3"/>
    <mergeCell ref="E2:E3"/>
    <mergeCell ref="H9:J9"/>
    <mergeCell ref="C2:D2"/>
    <mergeCell ref="H2:K2"/>
    <mergeCell ref="B2:B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Buvmeistars</vt:lpstr>
      <vt:lpstr>Apjomi</vt:lpstr>
      <vt:lpstr>Buvmeistars!Drukāt_virsrakstus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Projekti</cp:lastModifiedBy>
  <cp:lastPrinted>2014-02-18T10:54:01Z</cp:lastPrinted>
  <dcterms:created xsi:type="dcterms:W3CDTF">2011-12-09T13:03:06Z</dcterms:created>
  <dcterms:modified xsi:type="dcterms:W3CDTF">2014-03-04T14:09:16Z</dcterms:modified>
</cp:coreProperties>
</file>